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-23 Draft" sheetId="1" r:id="rId1"/>
    <sheet name="2020-21 " sheetId="2" r:id="rId2"/>
    <sheet name="Pension Plan" sheetId="3" r:id="rId3"/>
    <sheet name="Sheet3" sheetId="4" r:id="rId4"/>
  </sheets>
  <definedNames>
    <definedName name="_xlnm.Print_Area" localSheetId="1">'2020-21 '!$A$1:$AI$65</definedName>
    <definedName name="_xlnm.Print_Area" localSheetId="0">'202-23 Draft'!$A$1:$AA$69</definedName>
  </definedNames>
  <calcPr fullCalcOnLoad="1"/>
</workbook>
</file>

<file path=xl/sharedStrings.xml><?xml version="1.0" encoding="utf-8"?>
<sst xmlns="http://schemas.openxmlformats.org/spreadsheetml/2006/main" count="329" uniqueCount="132">
  <si>
    <t xml:space="preserve">      Facility Rental</t>
  </si>
  <si>
    <t xml:space="preserve">      Interest Income</t>
  </si>
  <si>
    <t xml:space="preserve">      Miscellaneous</t>
  </si>
  <si>
    <t>Expenses</t>
  </si>
  <si>
    <t xml:space="preserve">      Professional Salaries</t>
  </si>
  <si>
    <t xml:space="preserve">      Office Salaries</t>
  </si>
  <si>
    <t xml:space="preserve">      Maintenance Salaries</t>
  </si>
  <si>
    <t xml:space="preserve">      Substitute Teaching</t>
  </si>
  <si>
    <t xml:space="preserve">      Academic Stipends</t>
  </si>
  <si>
    <t xml:space="preserve">      Medical Insurance</t>
  </si>
  <si>
    <t xml:space="preserve">   Operating Expense</t>
  </si>
  <si>
    <t xml:space="preserve">      Telephone</t>
  </si>
  <si>
    <t xml:space="preserve">      Instructional Supplies</t>
  </si>
  <si>
    <t xml:space="preserve">      Public Relations</t>
  </si>
  <si>
    <t xml:space="preserve">      Graduation</t>
  </si>
  <si>
    <t>Actual</t>
  </si>
  <si>
    <t xml:space="preserve">   Payroll and Benefits Expense</t>
  </si>
  <si>
    <t xml:space="preserve">      Athletic Stipends</t>
  </si>
  <si>
    <t xml:space="preserve">      Continuing Education</t>
  </si>
  <si>
    <t xml:space="preserve">      Office Supplies, Postage</t>
  </si>
  <si>
    <t xml:space="preserve">      Copier Lease, Maintenance</t>
  </si>
  <si>
    <t xml:space="preserve">      Utilities: Gas, Electric, Water</t>
  </si>
  <si>
    <t xml:space="preserve">      Activity Fund Transfer</t>
  </si>
  <si>
    <t>Receipts</t>
  </si>
  <si>
    <t>Total Receipts</t>
  </si>
  <si>
    <t xml:space="preserve">      Tuition </t>
  </si>
  <si>
    <t xml:space="preserve">      Church Offerings</t>
  </si>
  <si>
    <t xml:space="preserve">      Hospitality</t>
  </si>
  <si>
    <t xml:space="preserve">      Technology</t>
  </si>
  <si>
    <t xml:space="preserve">      BRIF Transfer</t>
  </si>
  <si>
    <t xml:space="preserve">      Illiana Fund</t>
  </si>
  <si>
    <t xml:space="preserve">      Employer F.I.C.A.</t>
  </si>
  <si>
    <t xml:space="preserve">      Pension Contribution - CSI</t>
  </si>
  <si>
    <t xml:space="preserve">   Total Payroll and Benefits Expense</t>
  </si>
  <si>
    <t xml:space="preserve">      Fees and Dues</t>
  </si>
  <si>
    <t xml:space="preserve">      Building and Liability Insurance</t>
  </si>
  <si>
    <t xml:space="preserve">      Textbooks and Workbooks</t>
  </si>
  <si>
    <t xml:space="preserve">      Classroom Furniture and Equipment</t>
  </si>
  <si>
    <t xml:space="preserve">      Custodial Supplies/Maintenance</t>
  </si>
  <si>
    <t xml:space="preserve">   Total Operating Expense</t>
  </si>
  <si>
    <t>Total Expenses</t>
  </si>
  <si>
    <t>Annual tuition increase</t>
  </si>
  <si>
    <t>2008-09</t>
  </si>
  <si>
    <t>2009-10</t>
  </si>
  <si>
    <t>2010-11</t>
  </si>
  <si>
    <t>Full Tuition</t>
  </si>
  <si>
    <t>Discounted Tuition</t>
  </si>
  <si>
    <t xml:space="preserve">Discount </t>
  </si>
  <si>
    <t xml:space="preserve">      Busing</t>
  </si>
  <si>
    <t>2011-12</t>
  </si>
  <si>
    <t>2014--15</t>
  </si>
  <si>
    <t>2015-16</t>
  </si>
  <si>
    <t>Budget</t>
  </si>
  <si>
    <t xml:space="preserve">      Transfer from Reserve Fund</t>
  </si>
  <si>
    <t xml:space="preserve">      Transfer from Activity Fund Reserve</t>
  </si>
  <si>
    <t>Projected</t>
  </si>
  <si>
    <t>2012-13</t>
  </si>
  <si>
    <t>2013-14</t>
  </si>
  <si>
    <t>2014-15</t>
  </si>
  <si>
    <t>Students</t>
  </si>
  <si>
    <t>2016-17</t>
  </si>
  <si>
    <t>Salary Increase</t>
  </si>
  <si>
    <t>2.5% + 20 Step</t>
  </si>
  <si>
    <t>2017-18</t>
  </si>
  <si>
    <t xml:space="preserve">Change in Net Assets </t>
  </si>
  <si>
    <t xml:space="preserve">      Bad Debt Expense</t>
  </si>
  <si>
    <t>Pension Plan</t>
  </si>
  <si>
    <t>6%/6%</t>
  </si>
  <si>
    <t>5%/5%</t>
  </si>
  <si>
    <t>Proposed Budget</t>
  </si>
  <si>
    <t>2018-19</t>
  </si>
  <si>
    <t>500 Students</t>
  </si>
  <si>
    <t>510 Students</t>
  </si>
  <si>
    <t>Pension Plan Contributions</t>
  </si>
  <si>
    <t>Three Scenarios</t>
  </si>
  <si>
    <t>A. Contribute plan expenses only</t>
  </si>
  <si>
    <t>B. Contribute plan expenses plus the</t>
  </si>
  <si>
    <t xml:space="preserve">    contribution add-on for all years</t>
  </si>
  <si>
    <t>C. Contribute to result in &lt;10%</t>
  </si>
  <si>
    <t xml:space="preserve">     probability of needing excess</t>
  </si>
  <si>
    <t xml:space="preserve">    contributions</t>
  </si>
  <si>
    <t>Average</t>
  </si>
  <si>
    <t>Annual Cost</t>
  </si>
  <si>
    <t>2017-2026</t>
  </si>
  <si>
    <t>in 3 yrs</t>
  </si>
  <si>
    <t xml:space="preserve">in 5 years </t>
  </si>
  <si>
    <t>in 7 years</t>
  </si>
  <si>
    <t>in 10 years</t>
  </si>
  <si>
    <t xml:space="preserve">       Probability of Needing Excess Contributions</t>
  </si>
  <si>
    <t>Hard Freeze: Average annual cost to meet IRS minimum required contribution and probability of excess contributions</t>
  </si>
  <si>
    <t>Illiana Cost</t>
  </si>
  <si>
    <t>Current Plan with 50% Add-On</t>
  </si>
  <si>
    <t>Includes debt service</t>
  </si>
  <si>
    <t>468 Students</t>
  </si>
  <si>
    <t>2% increase+Brent $7,700</t>
  </si>
  <si>
    <t>10%+add-on</t>
  </si>
  <si>
    <t>Overall increase</t>
  </si>
  <si>
    <t>178 non-supporting, 302 supporting</t>
  </si>
  <si>
    <t>2019-20</t>
  </si>
  <si>
    <t xml:space="preserve">      401K Contribution</t>
  </si>
  <si>
    <t>401K at 2%</t>
  </si>
  <si>
    <t>401K at 4%</t>
  </si>
  <si>
    <t>Tuition at $10,475</t>
  </si>
  <si>
    <t>NET ASSETS</t>
  </si>
  <si>
    <t>401K at 3%</t>
  </si>
  <si>
    <t xml:space="preserve">      International Student Fees (6 students)</t>
  </si>
  <si>
    <t xml:space="preserve">      Bus Fees</t>
  </si>
  <si>
    <t>2020-21</t>
  </si>
  <si>
    <t xml:space="preserve">      Proceeds from Sale of Old Campus</t>
  </si>
  <si>
    <t xml:space="preserve">      Proceeds from Sale of Illiana House</t>
  </si>
  <si>
    <t>Revised Budget</t>
  </si>
  <si>
    <t xml:space="preserve">      Media Center</t>
  </si>
  <si>
    <t xml:space="preserve">      Debt Service </t>
  </si>
  <si>
    <t xml:space="preserve">      Donations for Debt Service</t>
  </si>
  <si>
    <t>Budget Draft</t>
  </si>
  <si>
    <t xml:space="preserve"> </t>
  </si>
  <si>
    <t xml:space="preserve">Requested by </t>
  </si>
  <si>
    <t>Finance Committee</t>
  </si>
  <si>
    <t>2021-22</t>
  </si>
  <si>
    <t xml:space="preserve">      Instructional Supplies/Media Center</t>
  </si>
  <si>
    <t>401K at 5%</t>
  </si>
  <si>
    <t xml:space="preserve">      Telephone/Internet</t>
  </si>
  <si>
    <t xml:space="preserve">      Debt Service</t>
  </si>
  <si>
    <t xml:space="preserve">      PPP Loan</t>
  </si>
  <si>
    <t xml:space="preserve">      Reserve Fund</t>
  </si>
  <si>
    <t>2022-23</t>
  </si>
  <si>
    <t xml:space="preserve">      Due from Other Funds</t>
  </si>
  <si>
    <t>7% Salary Increase</t>
  </si>
  <si>
    <t>2% Tuition Increase</t>
  </si>
  <si>
    <t>4% Tuition Increase</t>
  </si>
  <si>
    <t xml:space="preserve">R.D.V, B.D.V, H.T. &amp; C.S(40%) Salaries + FICA for Cassie's Salary only </t>
  </si>
  <si>
    <t>Proposed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</si>
</sst>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.0000_);\(&quot;$&quot;#,##0.0000\)"/>
    <numFmt numFmtId="167" formatCode="0.0%"/>
    <numFmt numFmtId="168" formatCode="_(&quot;$&quot;* #,##0.0000_);_(&quot;$&quot;* \(#,##0.0000\);_(&quot;$&quot;* &quot;-&quot;????_);_(@_)"/>
    <numFmt numFmtId="169" formatCode="&quot;$&quot;#,##0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_(* #,##0.000_);_(* \(#,##0.000\);_(* &quot;-&quot;???_);_(@_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  <numFmt numFmtId="176" formatCode="&quot;$&quot;#,##0.00"/>
    <numFmt numFmtId="177" formatCode="&quot;$&quot;#,##0.0"/>
    <numFmt numFmtId="178" formatCode="_(* #,##0.0000_);_(* \(#,##0.0000\);_(* &quot;-&quot;????_);_(@_)"/>
    <numFmt numFmtId="179" formatCode="_(&quot;$&quot;* #,##0.000_);_(&quot;$&quot;* \(#,##0.000\);_(&quot;$&quot;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00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_(&quot;$&quot;* #,##0.000_);_(&quot;$&quot;* \(#,##0.000\);_(&quot;$&quot;* &quot;-&quot;_);_(@_)"/>
    <numFmt numFmtId="187" formatCode="_(&quot;$&quot;* #,##0.0000_);_(&quot;$&quot;* \(#,##0.0000\);_(&quot;$&quot;* &quot;-&quot;_);_(@_)"/>
    <numFmt numFmtId="188" formatCode="_(&quot;$&quot;* #,##0.00000_);_(&quot;$&quot;* \(#,##0.00000\);_(&quot;$&quot;* &quot;-&quot;_);_(@_)"/>
    <numFmt numFmtId="189" formatCode="_(&quot;$&quot;* #,##0.000000_);_(&quot;$&quot;* \(#,##0.000000\);_(&quot;$&quot;* &quot;-&quot;_);_(@_)"/>
    <numFmt numFmtId="190" formatCode="_(&quot;$&quot;* #,##0.0000000_);_(&quot;$&quot;* \(#,##0.0000000\);_(&quot;$&quot;* &quot;-&quot;_);_(@_)"/>
  </numFmts>
  <fonts count="48">
    <font>
      <sz val="8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Accounting"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8" applyFont="1" applyFill="1" applyAlignment="1">
      <alignment horizontal="left"/>
      <protection/>
    </xf>
    <xf numFmtId="0" fontId="3" fillId="0" borderId="0" xfId="58" applyNumberFormat="1" applyFont="1" applyFill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5" fillId="0" borderId="0" xfId="58" applyFont="1" applyFill="1" applyAlignment="1">
      <alignment horizontal="left" vertical="center"/>
      <protection/>
    </xf>
    <xf numFmtId="0" fontId="6" fillId="0" borderId="0" xfId="58" applyNumberFormat="1" applyFont="1" applyFill="1" applyAlignment="1">
      <alignment horizontal="center" vertical="center"/>
      <protection/>
    </xf>
    <xf numFmtId="0" fontId="2" fillId="0" borderId="0" xfId="58" applyFont="1" applyFill="1" applyAlignment="1">
      <alignment horizontal="left" vertical="top"/>
      <protection/>
    </xf>
    <xf numFmtId="40" fontId="4" fillId="0" borderId="0" xfId="58" applyNumberFormat="1" applyFont="1" applyFill="1" applyAlignment="1">
      <alignment horizontal="center" vertical="top" wrapText="1"/>
      <protection/>
    </xf>
    <xf numFmtId="0" fontId="4" fillId="0" borderId="0" xfId="58" applyFont="1" applyFill="1" applyAlignment="1">
      <alignment horizontal="left" vertical="center"/>
      <protection/>
    </xf>
    <xf numFmtId="42" fontId="4" fillId="0" borderId="0" xfId="58" applyNumberFormat="1" applyFont="1" applyFill="1" applyAlignment="1">
      <alignment horizontal="right" vertical="center" wrapText="1"/>
      <protection/>
    </xf>
    <xf numFmtId="38" fontId="4" fillId="0" borderId="0" xfId="58" applyNumberFormat="1" applyFont="1" applyFill="1" applyAlignment="1">
      <alignment horizontal="right" vertical="center" wrapText="1"/>
      <protection/>
    </xf>
    <xf numFmtId="0" fontId="4" fillId="0" borderId="0" xfId="58" applyFont="1" applyFill="1" applyAlignment="1">
      <alignment horizontal="left" vertical="top"/>
      <protection/>
    </xf>
    <xf numFmtId="38" fontId="4" fillId="0" borderId="10" xfId="58" applyNumberFormat="1" applyFont="1" applyFill="1" applyBorder="1" applyAlignment="1">
      <alignment horizontal="right" vertical="center" wrapText="1"/>
      <protection/>
    </xf>
    <xf numFmtId="0" fontId="4" fillId="0" borderId="0" xfId="58" applyFont="1" applyFill="1" applyBorder="1" applyAlignment="1">
      <alignment horizontal="left" vertical="center"/>
      <protection/>
    </xf>
    <xf numFmtId="38" fontId="4" fillId="0" borderId="0" xfId="58" applyNumberFormat="1" applyFont="1" applyFill="1" applyBorder="1" applyAlignment="1">
      <alignment horizontal="right" vertical="center" wrapText="1"/>
      <protection/>
    </xf>
    <xf numFmtId="0" fontId="4" fillId="0" borderId="0" xfId="58" applyFont="1" applyFill="1" applyBorder="1">
      <alignment/>
      <protection/>
    </xf>
    <xf numFmtId="42" fontId="4" fillId="0" borderId="11" xfId="58" applyNumberFormat="1" applyFont="1" applyFill="1" applyBorder="1" applyAlignment="1">
      <alignment horizontal="right" vertical="center" wrapText="1"/>
      <protection/>
    </xf>
    <xf numFmtId="42" fontId="4" fillId="0" borderId="0" xfId="58" applyNumberFormat="1" applyFont="1" applyFill="1" applyBorder="1" applyAlignment="1">
      <alignment horizontal="right" vertical="center" wrapText="1"/>
      <protection/>
    </xf>
    <xf numFmtId="0" fontId="4" fillId="0" borderId="0" xfId="58" applyFont="1" applyFill="1" applyBorder="1" applyAlignment="1">
      <alignment horizontal="left" vertical="top"/>
      <protection/>
    </xf>
    <xf numFmtId="0" fontId="4" fillId="0" borderId="0" xfId="58" applyFont="1" applyFill="1" applyBorder="1" applyAlignment="1">
      <alignment horizontal="right" vertical="top"/>
      <protection/>
    </xf>
    <xf numFmtId="10" fontId="4" fillId="0" borderId="0" xfId="58" applyNumberFormat="1" applyFont="1" applyFill="1" applyAlignment="1">
      <alignment horizontal="right" vertical="top" wrapText="1"/>
      <protection/>
    </xf>
    <xf numFmtId="40" fontId="4" fillId="0" borderId="0" xfId="58" applyNumberFormat="1" applyFont="1" applyFill="1" applyAlignment="1">
      <alignment horizontal="center" wrapText="1"/>
      <protection/>
    </xf>
    <xf numFmtId="10" fontId="4" fillId="0" borderId="0" xfId="58" applyNumberFormat="1" applyFont="1" applyFill="1">
      <alignment/>
      <protection/>
    </xf>
    <xf numFmtId="42" fontId="4" fillId="0" borderId="12" xfId="58" applyNumberFormat="1" applyFont="1" applyFill="1" applyBorder="1" applyAlignment="1">
      <alignment horizontal="right" vertical="center" wrapText="1"/>
      <protection/>
    </xf>
    <xf numFmtId="0" fontId="3" fillId="0" borderId="0" xfId="58" applyFont="1" applyFill="1" applyAlignment="1">
      <alignment horizontal="left" vertical="center"/>
      <protection/>
    </xf>
    <xf numFmtId="38" fontId="4" fillId="0" borderId="0" xfId="58" applyNumberFormat="1" applyFont="1" applyFill="1" applyAlignment="1">
      <alignment horizontal="right" vertical="top" wrapText="1"/>
      <protection/>
    </xf>
    <xf numFmtId="49" fontId="4" fillId="0" borderId="0" xfId="58" applyNumberFormat="1" applyFont="1" applyFill="1" applyAlignment="1">
      <alignment horizontal="center" vertical="top" wrapText="1"/>
      <protection/>
    </xf>
    <xf numFmtId="38" fontId="4" fillId="0" borderId="13" xfId="58" applyNumberFormat="1" applyFont="1" applyFill="1" applyBorder="1" applyAlignment="1">
      <alignment horizontal="right" vertical="center" wrapText="1"/>
      <protection/>
    </xf>
    <xf numFmtId="49" fontId="4" fillId="0" borderId="0" xfId="58" applyNumberFormat="1" applyFont="1" applyFill="1" applyAlignment="1">
      <alignment horizontal="center" wrapText="1"/>
      <protection/>
    </xf>
    <xf numFmtId="41" fontId="4" fillId="0" borderId="0" xfId="58" applyNumberFormat="1" applyFont="1" applyFill="1">
      <alignment/>
      <protection/>
    </xf>
    <xf numFmtId="41" fontId="4" fillId="0" borderId="0" xfId="58" applyNumberFormat="1" applyFont="1" applyFill="1" applyBorder="1">
      <alignment/>
      <protection/>
    </xf>
    <xf numFmtId="42" fontId="4" fillId="0" borderId="0" xfId="44" applyNumberFormat="1" applyFont="1" applyFill="1" applyAlignment="1">
      <alignment/>
    </xf>
    <xf numFmtId="41" fontId="4" fillId="0" borderId="0" xfId="58" applyNumberFormat="1" applyFont="1" applyFill="1" applyAlignment="1">
      <alignment horizontal="right" vertical="center" wrapText="1"/>
      <protection/>
    </xf>
    <xf numFmtId="42" fontId="4" fillId="0" borderId="0" xfId="44" applyNumberFormat="1" applyFont="1" applyFill="1" applyAlignment="1">
      <alignment horizontal="right" vertical="center" wrapText="1"/>
    </xf>
    <xf numFmtId="42" fontId="4" fillId="0" borderId="0" xfId="44" applyNumberFormat="1" applyFont="1" applyFill="1" applyAlignment="1">
      <alignment horizontal="right" vertical="top" wrapText="1"/>
    </xf>
    <xf numFmtId="167" fontId="4" fillId="0" borderId="0" xfId="58" applyNumberFormat="1" applyFont="1" applyFill="1" applyAlignment="1">
      <alignment horizontal="center" vertical="top" wrapText="1"/>
      <protection/>
    </xf>
    <xf numFmtId="41" fontId="4" fillId="0" borderId="0" xfId="58" applyNumberFormat="1" applyFont="1" applyFill="1" applyAlignment="1">
      <alignment horizontal="right" vertical="center"/>
      <protection/>
    </xf>
    <xf numFmtId="41" fontId="4" fillId="0" borderId="10" xfId="58" applyNumberFormat="1" applyFont="1" applyFill="1" applyBorder="1" applyAlignment="1">
      <alignment horizontal="right" vertical="center"/>
      <protection/>
    </xf>
    <xf numFmtId="42" fontId="4" fillId="0" borderId="12" xfId="58" applyNumberFormat="1" applyFont="1" applyFill="1" applyBorder="1" applyAlignment="1">
      <alignment horizontal="right" vertical="center"/>
      <protection/>
    </xf>
    <xf numFmtId="41" fontId="6" fillId="0" borderId="0" xfId="58" applyNumberFormat="1" applyFont="1" applyFill="1" applyAlignment="1">
      <alignment horizontal="center" vertical="center"/>
      <protection/>
    </xf>
    <xf numFmtId="0" fontId="6" fillId="0" borderId="0" xfId="58" applyNumberFormat="1" applyFont="1" applyFill="1" applyBorder="1" applyAlignment="1">
      <alignment horizontal="center" vertical="center"/>
      <protection/>
    </xf>
    <xf numFmtId="0" fontId="2" fillId="0" borderId="0" xfId="58" applyFont="1" applyFill="1" applyAlignment="1">
      <alignment horizontal="left"/>
      <protection/>
    </xf>
    <xf numFmtId="0" fontId="2" fillId="0" borderId="0" xfId="58" applyFont="1" applyFill="1">
      <alignment/>
      <protection/>
    </xf>
    <xf numFmtId="0" fontId="9" fillId="0" borderId="0" xfId="58" applyNumberFormat="1" applyFont="1" applyFill="1" applyBorder="1" applyAlignment="1">
      <alignment horizontal="center" vertical="center"/>
      <protection/>
    </xf>
    <xf numFmtId="41" fontId="9" fillId="0" borderId="0" xfId="58" applyNumberFormat="1" applyFont="1" applyFill="1" applyBorder="1" applyAlignment="1">
      <alignment horizontal="center" vertical="center"/>
      <protection/>
    </xf>
    <xf numFmtId="0" fontId="9" fillId="0" borderId="14" xfId="58" applyNumberFormat="1" applyFont="1" applyFill="1" applyBorder="1" applyAlignment="1">
      <alignment horizontal="center" vertical="center"/>
      <protection/>
    </xf>
    <xf numFmtId="41" fontId="9" fillId="0" borderId="14" xfId="58" applyNumberFormat="1" applyFont="1" applyFill="1" applyBorder="1" applyAlignment="1">
      <alignment horizontal="center" vertical="center"/>
      <protection/>
    </xf>
    <xf numFmtId="41" fontId="2" fillId="0" borderId="0" xfId="58" applyNumberFormat="1" applyFont="1" applyFill="1">
      <alignment/>
      <protection/>
    </xf>
    <xf numFmtId="41" fontId="3" fillId="0" borderId="0" xfId="58" applyNumberFormat="1" applyFont="1" applyFill="1" applyAlignment="1">
      <alignment horizontal="center"/>
      <protection/>
    </xf>
    <xf numFmtId="41" fontId="3" fillId="0" borderId="14" xfId="58" applyNumberFormat="1" applyFont="1" applyFill="1" applyBorder="1" applyAlignment="1">
      <alignment horizontal="center"/>
      <protection/>
    </xf>
    <xf numFmtId="0" fontId="3" fillId="0" borderId="14" xfId="58" applyFont="1" applyFill="1" applyBorder="1" applyAlignment="1">
      <alignment horizontal="center"/>
      <protection/>
    </xf>
    <xf numFmtId="9" fontId="4" fillId="0" borderId="0" xfId="58" applyNumberFormat="1" applyFont="1" applyFill="1">
      <alignment/>
      <protection/>
    </xf>
    <xf numFmtId="41" fontId="4" fillId="0" borderId="0" xfId="58" applyNumberFormat="1" applyFont="1" applyFill="1" applyAlignment="1">
      <alignment horizontal="right"/>
      <protection/>
    </xf>
    <xf numFmtId="167" fontId="4" fillId="0" borderId="0" xfId="44" applyNumberFormat="1" applyFont="1" applyFill="1" applyAlignment="1">
      <alignment horizontal="right" vertical="top" wrapText="1"/>
    </xf>
    <xf numFmtId="167" fontId="4" fillId="0" borderId="0" xfId="44" applyNumberFormat="1" applyFont="1" applyFill="1" applyAlignment="1">
      <alignment/>
    </xf>
    <xf numFmtId="41" fontId="2" fillId="0" borderId="0" xfId="58" applyNumberFormat="1" applyFont="1" applyFill="1" applyAlignment="1">
      <alignment horizontal="center"/>
      <protection/>
    </xf>
    <xf numFmtId="167" fontId="4" fillId="0" borderId="0" xfId="58" applyNumberFormat="1" applyFont="1" applyFill="1">
      <alignment/>
      <protection/>
    </xf>
    <xf numFmtId="44" fontId="4" fillId="0" borderId="0" xfId="58" applyNumberFormat="1" applyFont="1" applyFill="1" applyBorder="1" applyAlignment="1">
      <alignment horizontal="right" vertical="center" wrapText="1"/>
      <protection/>
    </xf>
    <xf numFmtId="9" fontId="4" fillId="0" borderId="0" xfId="58" applyNumberFormat="1" applyFont="1" applyFill="1" applyAlignment="1">
      <alignment horizontal="right"/>
      <protection/>
    </xf>
    <xf numFmtId="0" fontId="10" fillId="0" borderId="0" xfId="0" applyFont="1" applyAlignment="1">
      <alignment/>
    </xf>
    <xf numFmtId="0" fontId="2" fillId="0" borderId="0" xfId="58" applyFont="1" applyFill="1" applyAlignment="1">
      <alignment horizontal="center"/>
      <protection/>
    </xf>
    <xf numFmtId="181" fontId="1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181" fontId="11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181" fontId="10" fillId="0" borderId="13" xfId="0" applyNumberFormat="1" applyFont="1" applyBorder="1" applyAlignment="1">
      <alignment/>
    </xf>
    <xf numFmtId="9" fontId="10" fillId="0" borderId="0" xfId="0" applyNumberFormat="1" applyFont="1" applyAlignment="1">
      <alignment horizontal="center"/>
    </xf>
    <xf numFmtId="181" fontId="10" fillId="0" borderId="0" xfId="0" applyNumberFormat="1" applyFont="1" applyBorder="1" applyAlignment="1">
      <alignment/>
    </xf>
    <xf numFmtId="181" fontId="4" fillId="0" borderId="0" xfId="44" applyNumberFormat="1" applyFont="1" applyFill="1" applyAlignment="1">
      <alignment/>
    </xf>
    <xf numFmtId="0" fontId="4" fillId="0" borderId="0" xfId="44" applyNumberFormat="1" applyFont="1" applyFill="1" applyAlignment="1">
      <alignment/>
    </xf>
    <xf numFmtId="0" fontId="5" fillId="0" borderId="0" xfId="58" applyFont="1" applyFill="1" applyBorder="1" applyAlignment="1">
      <alignment horizontal="left" vertical="top"/>
      <protection/>
    </xf>
    <xf numFmtId="0" fontId="5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Alignment="1">
      <alignment horizontal="left" vertical="top"/>
      <protection/>
    </xf>
    <xf numFmtId="41" fontId="4" fillId="0" borderId="0" xfId="57" applyNumberFormat="1" applyFont="1" applyFill="1" applyBorder="1">
      <alignment/>
      <protection/>
    </xf>
    <xf numFmtId="0" fontId="4" fillId="0" borderId="0" xfId="58" applyFont="1" applyFill="1" applyAlignment="1">
      <alignment horizontal="center"/>
      <protection/>
    </xf>
    <xf numFmtId="41" fontId="4" fillId="0" borderId="0" xfId="58" applyNumberFormat="1" applyFont="1" applyFill="1" applyAlignment="1">
      <alignment horizontal="center"/>
      <protection/>
    </xf>
    <xf numFmtId="10" fontId="4" fillId="0" borderId="0" xfId="58" applyNumberFormat="1" applyFont="1" applyFill="1" applyAlignment="1">
      <alignment horizontal="right"/>
      <protection/>
    </xf>
    <xf numFmtId="0" fontId="4" fillId="0" borderId="0" xfId="58" applyFont="1" applyFill="1" applyAlignment="1">
      <alignment horizontal="right"/>
      <protection/>
    </xf>
    <xf numFmtId="41" fontId="4" fillId="33" borderId="0" xfId="58" applyNumberFormat="1" applyFont="1" applyFill="1">
      <alignment/>
      <protection/>
    </xf>
    <xf numFmtId="6" fontId="4" fillId="0" borderId="0" xfId="58" applyNumberFormat="1" applyFont="1" applyFill="1">
      <alignment/>
      <protection/>
    </xf>
    <xf numFmtId="181" fontId="2" fillId="0" borderId="0" xfId="58" applyNumberFormat="1" applyFont="1" applyFill="1">
      <alignment/>
      <protection/>
    </xf>
    <xf numFmtId="181" fontId="4" fillId="0" borderId="0" xfId="58" applyNumberFormat="1" applyFont="1" applyFill="1">
      <alignment/>
      <protection/>
    </xf>
    <xf numFmtId="181" fontId="4" fillId="0" borderId="0" xfId="58" applyNumberFormat="1" applyFont="1" applyFill="1" applyAlignment="1">
      <alignment horizontal="right" vertical="center"/>
      <protection/>
    </xf>
    <xf numFmtId="181" fontId="4" fillId="0" borderId="10" xfId="58" applyNumberFormat="1" applyFont="1" applyFill="1" applyBorder="1" applyAlignment="1">
      <alignment horizontal="right" vertical="center"/>
      <protection/>
    </xf>
    <xf numFmtId="181" fontId="4" fillId="0" borderId="0" xfId="58" applyNumberFormat="1" applyFont="1" applyFill="1" applyBorder="1">
      <alignment/>
      <protection/>
    </xf>
    <xf numFmtId="41" fontId="4" fillId="0" borderId="15" xfId="58" applyNumberFormat="1" applyFont="1" applyFill="1" applyBorder="1" applyAlignment="1">
      <alignment horizontal="right" vertical="center"/>
      <protection/>
    </xf>
    <xf numFmtId="41" fontId="3" fillId="0" borderId="0" xfId="58" applyNumberFormat="1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14" fontId="4" fillId="0" borderId="0" xfId="58" applyNumberFormat="1" applyFont="1" applyFill="1">
      <alignment/>
      <protection/>
    </xf>
    <xf numFmtId="41" fontId="12" fillId="0" borderId="14" xfId="58" applyNumberFormat="1" applyFont="1" applyFill="1" applyBorder="1" applyAlignment="1">
      <alignment horizontal="center"/>
      <protection/>
    </xf>
    <xf numFmtId="0" fontId="13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08-09 Budget to Bonnie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21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40" style="1" customWidth="1"/>
    <col min="2" max="4" width="14.33203125" style="21" hidden="1" customWidth="1"/>
    <col min="5" max="5" width="14.83203125" style="3" hidden="1" customWidth="1"/>
    <col min="6" max="8" width="14.83203125" style="29" hidden="1" customWidth="1"/>
    <col min="9" max="9" width="17.5" style="29" hidden="1" customWidth="1"/>
    <col min="10" max="12" width="14.83203125" style="29" hidden="1" customWidth="1"/>
    <col min="13" max="13" width="19.83203125" style="29" hidden="1" customWidth="1"/>
    <col min="14" max="14" width="24.33203125" style="29" hidden="1" customWidth="1"/>
    <col min="15" max="15" width="14.16015625" style="29" hidden="1" customWidth="1"/>
    <col min="16" max="16" width="14.66015625" style="29" hidden="1" customWidth="1"/>
    <col min="17" max="17" width="14.33203125" style="29" customWidth="1"/>
    <col min="18" max="19" width="21" style="29" hidden="1" customWidth="1"/>
    <col min="20" max="20" width="13.83203125" style="29" customWidth="1"/>
    <col min="21" max="21" width="16.16015625" style="29" hidden="1" customWidth="1"/>
    <col min="22" max="22" width="13.5" style="29" hidden="1" customWidth="1"/>
    <col min="23" max="23" width="15.16015625" style="29" customWidth="1"/>
    <col min="24" max="24" width="14.66015625" style="29" customWidth="1"/>
    <col min="25" max="25" width="14.83203125" style="29" hidden="1" customWidth="1"/>
    <col min="26" max="26" width="19.83203125" style="29" hidden="1" customWidth="1"/>
    <col min="27" max="27" width="19.83203125" style="3" bestFit="1" customWidth="1"/>
    <col min="28" max="28" width="19.83203125" style="3" hidden="1" customWidth="1"/>
    <col min="29" max="31" width="10.66015625" style="3" customWidth="1"/>
    <col min="32" max="32" width="0" style="3" hidden="1" customWidth="1"/>
    <col min="33" max="16384" width="10.66015625" style="3" customWidth="1"/>
  </cols>
  <sheetData>
    <row r="1" spans="1:28" s="42" customFormat="1" ht="15" customHeight="1">
      <c r="A1" s="41"/>
      <c r="B1" s="2" t="s">
        <v>42</v>
      </c>
      <c r="C1" s="43" t="s">
        <v>43</v>
      </c>
      <c r="D1" s="43" t="s">
        <v>44</v>
      </c>
      <c r="E1" s="43" t="s">
        <v>49</v>
      </c>
      <c r="F1" s="44" t="s">
        <v>56</v>
      </c>
      <c r="G1" s="44" t="s">
        <v>57</v>
      </c>
      <c r="H1" s="48" t="s">
        <v>50</v>
      </c>
      <c r="I1" s="48" t="s">
        <v>58</v>
      </c>
      <c r="J1" s="48" t="s">
        <v>51</v>
      </c>
      <c r="K1" s="48" t="s">
        <v>51</v>
      </c>
      <c r="L1" s="48" t="s">
        <v>60</v>
      </c>
      <c r="M1" s="48" t="s">
        <v>60</v>
      </c>
      <c r="N1" s="48" t="s">
        <v>63</v>
      </c>
      <c r="O1" s="48" t="s">
        <v>63</v>
      </c>
      <c r="P1" s="48" t="s">
        <v>70</v>
      </c>
      <c r="Q1" s="48" t="s">
        <v>70</v>
      </c>
      <c r="R1" s="48" t="s">
        <v>98</v>
      </c>
      <c r="S1" s="48" t="s">
        <v>98</v>
      </c>
      <c r="T1" s="48" t="s">
        <v>98</v>
      </c>
      <c r="U1" s="48" t="s">
        <v>107</v>
      </c>
      <c r="V1" s="48" t="s">
        <v>107</v>
      </c>
      <c r="W1" s="48" t="s">
        <v>107</v>
      </c>
      <c r="X1" s="48" t="s">
        <v>118</v>
      </c>
      <c r="Y1" s="48" t="s">
        <v>118</v>
      </c>
      <c r="Z1" s="48" t="s">
        <v>125</v>
      </c>
      <c r="AA1" s="48" t="s">
        <v>125</v>
      </c>
      <c r="AB1" s="48" t="s">
        <v>125</v>
      </c>
    </row>
    <row r="2" spans="2:28" s="42" customFormat="1" ht="15" customHeight="1" thickBot="1">
      <c r="B2" s="5" t="s">
        <v>15</v>
      </c>
      <c r="C2" s="45" t="s">
        <v>15</v>
      </c>
      <c r="D2" s="45" t="s">
        <v>15</v>
      </c>
      <c r="E2" s="45" t="s">
        <v>15</v>
      </c>
      <c r="F2" s="46" t="s">
        <v>15</v>
      </c>
      <c r="G2" s="46" t="s">
        <v>15</v>
      </c>
      <c r="H2" s="49" t="s">
        <v>52</v>
      </c>
      <c r="I2" s="50" t="s">
        <v>15</v>
      </c>
      <c r="J2" s="49" t="s">
        <v>52</v>
      </c>
      <c r="K2" s="49" t="s">
        <v>15</v>
      </c>
      <c r="L2" s="49" t="s">
        <v>52</v>
      </c>
      <c r="M2" s="49" t="s">
        <v>15</v>
      </c>
      <c r="N2" s="49" t="s">
        <v>52</v>
      </c>
      <c r="O2" s="49" t="s">
        <v>15</v>
      </c>
      <c r="P2" s="49" t="s">
        <v>52</v>
      </c>
      <c r="Q2" s="49" t="s">
        <v>15</v>
      </c>
      <c r="R2" s="49" t="s">
        <v>52</v>
      </c>
      <c r="S2" s="49" t="s">
        <v>110</v>
      </c>
      <c r="T2" s="49" t="s">
        <v>15</v>
      </c>
      <c r="U2" s="49" t="s">
        <v>52</v>
      </c>
      <c r="V2" s="49" t="s">
        <v>55</v>
      </c>
      <c r="W2" s="49" t="s">
        <v>15</v>
      </c>
      <c r="X2" s="49" t="s">
        <v>52</v>
      </c>
      <c r="Y2" s="49" t="s">
        <v>55</v>
      </c>
      <c r="Z2" s="49" t="s">
        <v>52</v>
      </c>
      <c r="AA2" s="49" t="s">
        <v>131</v>
      </c>
      <c r="AB2" s="89" t="s">
        <v>52</v>
      </c>
    </row>
    <row r="3" spans="2:28" s="42" customFormat="1" ht="15" customHeight="1" hidden="1" thickBot="1">
      <c r="B3" s="5"/>
      <c r="C3" s="43"/>
      <c r="D3" s="43"/>
      <c r="E3" s="43"/>
      <c r="F3" s="44"/>
      <c r="G3" s="44"/>
      <c r="H3" s="89"/>
      <c r="I3" s="90"/>
      <c r="J3" s="89"/>
      <c r="K3" s="89"/>
      <c r="L3" s="89"/>
      <c r="M3" s="89"/>
      <c r="N3" s="89"/>
      <c r="O3" s="89"/>
      <c r="P3" s="89"/>
      <c r="Q3" s="49"/>
      <c r="R3" s="49"/>
      <c r="S3" s="49"/>
      <c r="T3" s="49"/>
      <c r="U3" s="49"/>
      <c r="V3" s="49" t="s">
        <v>15</v>
      </c>
      <c r="W3" s="49"/>
      <c r="X3" s="49"/>
      <c r="Y3" s="49" t="s">
        <v>15</v>
      </c>
      <c r="Z3" s="92" t="s">
        <v>127</v>
      </c>
      <c r="AA3" s="92"/>
      <c r="AB3" s="92" t="s">
        <v>127</v>
      </c>
    </row>
    <row r="4" spans="1:28" ht="12.75" customHeight="1">
      <c r="A4" s="4" t="s">
        <v>3</v>
      </c>
      <c r="B4" s="5"/>
      <c r="C4" s="5"/>
      <c r="D4" s="5"/>
      <c r="E4" s="40"/>
      <c r="F4" s="39"/>
      <c r="G4" s="39"/>
      <c r="H4" s="47"/>
      <c r="I4" s="47"/>
      <c r="J4" s="47"/>
      <c r="K4" s="47"/>
      <c r="L4" s="47"/>
      <c r="M4" s="47"/>
      <c r="N4" s="55"/>
      <c r="O4" s="55"/>
      <c r="P4" s="60"/>
      <c r="Q4" s="60"/>
      <c r="R4" s="60"/>
      <c r="S4" s="60" t="s">
        <v>116</v>
      </c>
      <c r="T4" s="60"/>
      <c r="U4" s="60"/>
      <c r="V4" s="60"/>
      <c r="W4" s="60"/>
      <c r="X4" s="60"/>
      <c r="Y4" s="60"/>
      <c r="Z4" s="93" t="s">
        <v>128</v>
      </c>
      <c r="AA4" s="93"/>
      <c r="AB4" s="93" t="s">
        <v>129</v>
      </c>
    </row>
    <row r="5" spans="1:28" ht="12.75" customHeight="1">
      <c r="A5" s="6" t="s">
        <v>16</v>
      </c>
      <c r="B5" s="7"/>
      <c r="C5" s="7"/>
      <c r="D5" s="26"/>
      <c r="E5" s="35"/>
      <c r="G5" s="55"/>
      <c r="O5" s="48"/>
      <c r="P5" s="48"/>
      <c r="Q5" s="48"/>
      <c r="R5" s="48"/>
      <c r="S5" s="60" t="s">
        <v>117</v>
      </c>
      <c r="T5" s="48"/>
      <c r="U5" s="48"/>
      <c r="V5" s="48"/>
      <c r="W5" s="48"/>
      <c r="X5" s="48"/>
      <c r="Y5" s="48"/>
      <c r="Z5" s="48"/>
      <c r="AA5" s="48"/>
      <c r="AB5" s="48"/>
    </row>
    <row r="6" spans="1:28" ht="12.75" customHeight="1">
      <c r="A6" s="8" t="s">
        <v>4</v>
      </c>
      <c r="B6" s="9">
        <v>2118213.83</v>
      </c>
      <c r="C6" s="9">
        <v>2160856</v>
      </c>
      <c r="D6" s="9">
        <v>2137987.44</v>
      </c>
      <c r="E6" s="31">
        <v>2155189.58</v>
      </c>
      <c r="F6" s="29">
        <v>2128083</v>
      </c>
      <c r="G6" s="29">
        <v>2114183.09</v>
      </c>
      <c r="H6" s="29">
        <v>2191278</v>
      </c>
      <c r="I6" s="29">
        <v>2202147.72</v>
      </c>
      <c r="J6" s="29">
        <v>2220482</v>
      </c>
      <c r="K6" s="29">
        <v>2279736.97</v>
      </c>
      <c r="L6" s="29">
        <v>2262440</v>
      </c>
      <c r="M6" s="29">
        <v>2326622</v>
      </c>
      <c r="N6" s="29">
        <v>2319712</v>
      </c>
      <c r="O6" s="29">
        <v>2233621.32</v>
      </c>
      <c r="P6" s="29">
        <v>2284000</v>
      </c>
      <c r="Q6" s="29">
        <v>2260546.62</v>
      </c>
      <c r="R6" s="29">
        <v>2319211</v>
      </c>
      <c r="S6" s="29">
        <v>2320215</v>
      </c>
      <c r="T6" s="29">
        <v>2387493.76</v>
      </c>
      <c r="U6" s="29">
        <v>2288632</v>
      </c>
      <c r="V6" s="29">
        <v>2174303</v>
      </c>
      <c r="W6" s="29">
        <v>2179730.96</v>
      </c>
      <c r="X6" s="29">
        <v>2273158.17</v>
      </c>
      <c r="Y6" s="29">
        <v>2305968</v>
      </c>
      <c r="Z6" s="29">
        <v>2757692.85</v>
      </c>
      <c r="AA6" s="29">
        <v>2757692.85</v>
      </c>
      <c r="AB6" s="29">
        <v>2757692.85</v>
      </c>
    </row>
    <row r="7" spans="1:28" ht="12.75" customHeight="1">
      <c r="A7" s="8" t="s">
        <v>5</v>
      </c>
      <c r="B7" s="10">
        <v>128798.53</v>
      </c>
      <c r="C7" s="10">
        <v>136584</v>
      </c>
      <c r="D7" s="10">
        <v>145358.49</v>
      </c>
      <c r="E7" s="29">
        <v>145408</v>
      </c>
      <c r="F7" s="29">
        <v>158394</v>
      </c>
      <c r="G7" s="29">
        <v>157648.52</v>
      </c>
      <c r="H7" s="29">
        <v>162694</v>
      </c>
      <c r="I7" s="29">
        <v>169370.84</v>
      </c>
      <c r="J7" s="29">
        <v>193249</v>
      </c>
      <c r="K7" s="29">
        <v>134910</v>
      </c>
      <c r="L7" s="29">
        <v>165371</v>
      </c>
      <c r="M7" s="29">
        <v>146511</v>
      </c>
      <c r="N7" s="29">
        <v>166166</v>
      </c>
      <c r="O7" s="29">
        <v>154439.1</v>
      </c>
      <c r="P7" s="29">
        <v>167793</v>
      </c>
      <c r="Q7" s="29">
        <v>168745.84</v>
      </c>
      <c r="R7" s="29">
        <v>176388</v>
      </c>
      <c r="S7" s="29">
        <v>177010</v>
      </c>
      <c r="T7" s="29">
        <v>180728.52</v>
      </c>
      <c r="U7" s="29">
        <v>194440</v>
      </c>
      <c r="V7" s="29">
        <v>201643</v>
      </c>
      <c r="W7" s="29">
        <v>219852.08</v>
      </c>
      <c r="X7" s="29">
        <v>211840</v>
      </c>
      <c r="Y7" s="29">
        <v>239141</v>
      </c>
      <c r="Z7" s="29">
        <v>256094.5</v>
      </c>
      <c r="AA7" s="29">
        <v>256094.5</v>
      </c>
      <c r="AB7" s="29">
        <v>256094.5</v>
      </c>
    </row>
    <row r="8" spans="1:28" ht="12.75" customHeight="1">
      <c r="A8" s="8" t="s">
        <v>6</v>
      </c>
      <c r="B8" s="10">
        <v>146785.63</v>
      </c>
      <c r="C8" s="10">
        <v>155652</v>
      </c>
      <c r="D8" s="10">
        <v>155251.2</v>
      </c>
      <c r="E8" s="29">
        <v>165617</v>
      </c>
      <c r="F8" s="29">
        <v>162794</v>
      </c>
      <c r="G8" s="29">
        <v>169600.91</v>
      </c>
      <c r="H8" s="29">
        <v>154642</v>
      </c>
      <c r="I8" s="29">
        <v>169626.28</v>
      </c>
      <c r="J8" s="29">
        <v>161707</v>
      </c>
      <c r="K8" s="29">
        <v>180248.07</v>
      </c>
      <c r="L8" s="29">
        <v>166358</v>
      </c>
      <c r="M8" s="29">
        <v>185318</v>
      </c>
      <c r="N8" s="29">
        <v>173067</v>
      </c>
      <c r="O8" s="29">
        <v>176785.97</v>
      </c>
      <c r="P8" s="29">
        <v>176703.78</v>
      </c>
      <c r="Q8" s="29">
        <v>226310.08</v>
      </c>
      <c r="R8" s="29">
        <v>193212</v>
      </c>
      <c r="S8" s="29">
        <v>193218</v>
      </c>
      <c r="T8" s="29">
        <v>188821.07</v>
      </c>
      <c r="U8" s="29">
        <v>192329</v>
      </c>
      <c r="V8" s="29">
        <v>196682</v>
      </c>
      <c r="W8" s="29">
        <v>210749.41</v>
      </c>
      <c r="X8" s="29">
        <v>195854</v>
      </c>
      <c r="Y8" s="29">
        <v>177880</v>
      </c>
      <c r="Z8" s="29">
        <v>199118.6</v>
      </c>
      <c r="AA8" s="29">
        <v>199118.6</v>
      </c>
      <c r="AB8" s="29">
        <v>199118.6</v>
      </c>
    </row>
    <row r="9" spans="1:28" ht="12.75" customHeight="1">
      <c r="A9" s="8" t="s">
        <v>7</v>
      </c>
      <c r="B9" s="10">
        <v>20385.08</v>
      </c>
      <c r="C9" s="10">
        <v>20801</v>
      </c>
      <c r="D9" s="10">
        <v>13680</v>
      </c>
      <c r="E9" s="29">
        <v>12796</v>
      </c>
      <c r="F9" s="29">
        <v>16664</v>
      </c>
      <c r="G9" s="29">
        <v>12854</v>
      </c>
      <c r="H9" s="29">
        <v>15000</v>
      </c>
      <c r="I9" s="29">
        <v>28417.82</v>
      </c>
      <c r="J9" s="29">
        <v>15000</v>
      </c>
      <c r="K9" s="29">
        <v>13647.38</v>
      </c>
      <c r="L9" s="29">
        <v>15000</v>
      </c>
      <c r="M9" s="29">
        <v>14878</v>
      </c>
      <c r="N9" s="29">
        <v>15000</v>
      </c>
      <c r="O9" s="29">
        <v>11343</v>
      </c>
      <c r="P9" s="29">
        <v>15000</v>
      </c>
      <c r="Q9" s="29">
        <v>12960</v>
      </c>
      <c r="R9" s="29">
        <v>15000</v>
      </c>
      <c r="S9" s="29">
        <v>13000</v>
      </c>
      <c r="T9" s="29">
        <v>9366</v>
      </c>
      <c r="U9" s="29">
        <v>15000</v>
      </c>
      <c r="V9" s="29">
        <v>15000</v>
      </c>
      <c r="W9" s="29">
        <v>17839.71</v>
      </c>
      <c r="X9" s="29">
        <v>15000</v>
      </c>
      <c r="Y9" s="29">
        <v>15000</v>
      </c>
      <c r="Z9" s="29">
        <v>15000</v>
      </c>
      <c r="AA9" s="29">
        <v>15000</v>
      </c>
      <c r="AB9" s="29">
        <v>15000</v>
      </c>
    </row>
    <row r="10" spans="1:28" ht="12.75" customHeight="1">
      <c r="A10" s="8" t="s">
        <v>8</v>
      </c>
      <c r="B10" s="10">
        <v>57288.74</v>
      </c>
      <c r="C10" s="10">
        <v>52872</v>
      </c>
      <c r="D10" s="10">
        <v>71746.81</v>
      </c>
      <c r="E10" s="29">
        <v>71645</v>
      </c>
      <c r="F10" s="29">
        <v>88346</v>
      </c>
      <c r="G10" s="29">
        <v>100251.56</v>
      </c>
      <c r="H10" s="29">
        <v>90000</v>
      </c>
      <c r="I10" s="29">
        <v>102924.81</v>
      </c>
      <c r="J10" s="29">
        <v>100000</v>
      </c>
      <c r="K10" s="29">
        <v>106212.67</v>
      </c>
      <c r="L10" s="29">
        <v>105000</v>
      </c>
      <c r="M10" s="29">
        <v>115693</v>
      </c>
      <c r="N10" s="29">
        <v>107000</v>
      </c>
      <c r="O10" s="29">
        <v>109994.76</v>
      </c>
      <c r="P10" s="29">
        <v>113492.84033164624</v>
      </c>
      <c r="Q10" s="29">
        <v>108383.76</v>
      </c>
      <c r="R10" s="29">
        <v>125994</v>
      </c>
      <c r="S10" s="29">
        <v>112000</v>
      </c>
      <c r="T10" s="29">
        <v>103546</v>
      </c>
      <c r="U10" s="29">
        <v>115000</v>
      </c>
      <c r="V10" s="29">
        <v>100800</v>
      </c>
      <c r="W10" s="29">
        <v>105175.54</v>
      </c>
      <c r="X10" s="29">
        <v>108000</v>
      </c>
      <c r="Y10" s="29">
        <v>105500</v>
      </c>
      <c r="Z10" s="29">
        <v>105000</v>
      </c>
      <c r="AA10" s="29">
        <v>105000</v>
      </c>
      <c r="AB10" s="29">
        <v>105000</v>
      </c>
    </row>
    <row r="11" spans="1:39" ht="12.75" customHeight="1">
      <c r="A11" s="8" t="s">
        <v>17</v>
      </c>
      <c r="B11" s="10">
        <v>104863</v>
      </c>
      <c r="C11" s="10">
        <v>106500</v>
      </c>
      <c r="D11" s="10">
        <v>106206</v>
      </c>
      <c r="E11" s="29">
        <v>108211</v>
      </c>
      <c r="F11" s="29">
        <v>124548</v>
      </c>
      <c r="G11" s="29">
        <v>122856.13</v>
      </c>
      <c r="H11" s="29">
        <v>125000</v>
      </c>
      <c r="I11" s="29">
        <v>135496.67</v>
      </c>
      <c r="J11" s="29">
        <v>125000</v>
      </c>
      <c r="K11" s="29">
        <v>130722.5</v>
      </c>
      <c r="L11" s="29">
        <v>130000</v>
      </c>
      <c r="M11" s="29">
        <v>129510</v>
      </c>
      <c r="N11" s="29">
        <v>130000</v>
      </c>
      <c r="O11" s="29">
        <v>138609.01</v>
      </c>
      <c r="P11" s="29">
        <v>130000</v>
      </c>
      <c r="Q11" s="29">
        <v>139979.76</v>
      </c>
      <c r="R11" s="29">
        <v>140000</v>
      </c>
      <c r="S11" s="29">
        <v>140000</v>
      </c>
      <c r="T11" s="29">
        <v>96297.85</v>
      </c>
      <c r="U11" s="29">
        <f>159814</f>
        <v>159814</v>
      </c>
      <c r="V11" s="29">
        <v>158849</v>
      </c>
      <c r="W11" s="29">
        <v>159487.98</v>
      </c>
      <c r="X11" s="29">
        <v>161244</v>
      </c>
      <c r="Y11" s="29">
        <v>161244</v>
      </c>
      <c r="Z11" s="29">
        <v>183715</v>
      </c>
      <c r="AA11" s="29">
        <v>183715</v>
      </c>
      <c r="AB11" s="29">
        <v>183715</v>
      </c>
      <c r="AM11" s="91"/>
    </row>
    <row r="12" spans="1:28" ht="12.75" customHeight="1">
      <c r="A12" s="8" t="s">
        <v>31</v>
      </c>
      <c r="B12" s="10">
        <v>193223</v>
      </c>
      <c r="C12" s="10">
        <v>194306</v>
      </c>
      <c r="D12" s="32">
        <v>194853</v>
      </c>
      <c r="E12" s="36">
        <v>199353</v>
      </c>
      <c r="F12" s="36">
        <v>197540</v>
      </c>
      <c r="G12" s="36">
        <v>200223.39</v>
      </c>
      <c r="H12" s="36">
        <f>SUM(H6:H11)*0.0765</f>
        <v>209503.971</v>
      </c>
      <c r="I12" s="36">
        <v>212782.46</v>
      </c>
      <c r="J12" s="36">
        <f>SUM(J6:J11)*0.0765</f>
        <v>215381.00699999998</v>
      </c>
      <c r="K12" s="36">
        <v>206472.12</v>
      </c>
      <c r="L12" s="36">
        <f>SUM(L6:L11)*0.0765</f>
        <v>217578.9285</v>
      </c>
      <c r="M12" s="36">
        <v>212853</v>
      </c>
      <c r="N12" s="36">
        <f>SUM(N6:N11)*0.0765</f>
        <v>222687.29249999998</v>
      </c>
      <c r="O12" s="36">
        <v>208631.68</v>
      </c>
      <c r="P12" s="36">
        <v>220855.7059553709</v>
      </c>
      <c r="Q12" s="36">
        <v>221796.61</v>
      </c>
      <c r="R12" s="36">
        <v>227191</v>
      </c>
      <c r="S12" s="36">
        <v>226092</v>
      </c>
      <c r="T12" s="36">
        <v>222946.34</v>
      </c>
      <c r="U12" s="88">
        <f>SUM(U6:U11)*0.0765</f>
        <v>226838.9475</v>
      </c>
      <c r="V12" s="88">
        <f>SUM(V6:V11)*0.0765</f>
        <v>217816.6905</v>
      </c>
      <c r="W12" s="88">
        <v>220678.8</v>
      </c>
      <c r="X12" s="88">
        <f>SUM(X6:X11)*0.0765</f>
        <v>226829.857005</v>
      </c>
      <c r="Y12" s="88">
        <v>230883</v>
      </c>
      <c r="Z12" s="88">
        <f>SUM(Z6:Z11)*0.0765</f>
        <v>269021.502675</v>
      </c>
      <c r="AA12" s="88">
        <f>SUM(AA6:AA11)*0.0765</f>
        <v>269021.502675</v>
      </c>
      <c r="AB12" s="88">
        <f>SUM(AB6:AB11)*0.0765</f>
        <v>269021.502675</v>
      </c>
    </row>
    <row r="13" spans="1:28" ht="12.75" customHeight="1">
      <c r="A13" s="8" t="s">
        <v>32</v>
      </c>
      <c r="B13" s="10">
        <v>292238</v>
      </c>
      <c r="C13" s="10">
        <v>305450</v>
      </c>
      <c r="D13" s="10">
        <v>306015.47</v>
      </c>
      <c r="E13" s="36">
        <v>316136</v>
      </c>
      <c r="F13" s="36">
        <v>309505</v>
      </c>
      <c r="G13" s="36">
        <v>311907.74</v>
      </c>
      <c r="H13" s="36">
        <f>(H6+H7+H8+H10+(H11/2))*0.12</f>
        <v>319333.68</v>
      </c>
      <c r="I13" s="36">
        <v>307634.96</v>
      </c>
      <c r="J13" s="36">
        <f>(J6+J7+J8+J10+(J11/2))*0.12</f>
        <v>328552.56</v>
      </c>
      <c r="K13" s="36">
        <v>318806.66</v>
      </c>
      <c r="L13" s="36">
        <f>(L6+L7+L8+L10+(L11/2))*0.12</f>
        <v>331700.27999999997</v>
      </c>
      <c r="M13" s="36">
        <v>331476</v>
      </c>
      <c r="N13" s="36">
        <f>(N6+N7+N8+N10+(N11/2))*0.08+169737</f>
        <v>396212.6</v>
      </c>
      <c r="O13" s="36">
        <v>400386.54</v>
      </c>
      <c r="P13" s="36">
        <v>450435.96203316463</v>
      </c>
      <c r="Q13" s="36">
        <v>434635.05</v>
      </c>
      <c r="R13" s="36">
        <v>172010</v>
      </c>
      <c r="S13" s="36">
        <v>172010</v>
      </c>
      <c r="T13" s="36">
        <v>190680.92</v>
      </c>
      <c r="U13" s="36">
        <v>224003</v>
      </c>
      <c r="V13" s="36">
        <v>238687</v>
      </c>
      <c r="W13" s="36">
        <v>229461.11</v>
      </c>
      <c r="X13" s="36">
        <v>224003</v>
      </c>
      <c r="Y13" s="36">
        <v>276003</v>
      </c>
      <c r="Z13" s="36">
        <v>337923.6</v>
      </c>
      <c r="AA13" s="36">
        <v>337923.6</v>
      </c>
      <c r="AB13" s="36">
        <v>337923.6</v>
      </c>
    </row>
    <row r="14" spans="1:28" ht="12.75" customHeight="1">
      <c r="A14" s="8" t="s">
        <v>99</v>
      </c>
      <c r="B14" s="10"/>
      <c r="C14" s="10"/>
      <c r="D14" s="1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v>0</v>
      </c>
      <c r="R14" s="36">
        <v>86544</v>
      </c>
      <c r="S14" s="36">
        <v>86173</v>
      </c>
      <c r="T14" s="36">
        <v>78296.89</v>
      </c>
      <c r="U14" s="36">
        <f>(U6+U7+U8+U10+U11)*0.04</f>
        <v>118008.6</v>
      </c>
      <c r="V14" s="36">
        <v>110000</v>
      </c>
      <c r="W14" s="36">
        <v>117165.19</v>
      </c>
      <c r="X14" s="36">
        <f>SUM(X6:X11)*0.05</f>
        <v>148254.8085</v>
      </c>
      <c r="Y14" s="36">
        <v>150904</v>
      </c>
      <c r="Z14" s="36">
        <f>SUM(Z6:Z11)*0.05</f>
        <v>175831.04750000002</v>
      </c>
      <c r="AA14" s="36">
        <f>SUM(AA6:AA11)*0.05</f>
        <v>175831.04750000002</v>
      </c>
      <c r="AB14" s="36">
        <f>SUM(AB6:AB11)*0.05</f>
        <v>175831.04750000002</v>
      </c>
    </row>
    <row r="15" spans="1:28" ht="12.75" customHeight="1">
      <c r="A15" s="13" t="s">
        <v>9</v>
      </c>
      <c r="B15" s="27">
        <v>409736.58</v>
      </c>
      <c r="C15" s="27">
        <v>397279</v>
      </c>
      <c r="D15" s="27">
        <v>375836.47</v>
      </c>
      <c r="E15" s="29">
        <v>381800</v>
      </c>
      <c r="F15" s="29">
        <v>370540</v>
      </c>
      <c r="G15" s="29">
        <v>403783.07</v>
      </c>
      <c r="H15" s="29">
        <v>471449</v>
      </c>
      <c r="I15" s="29">
        <v>441157.6</v>
      </c>
      <c r="J15" s="29">
        <v>507855</v>
      </c>
      <c r="K15" s="29">
        <v>479475.08</v>
      </c>
      <c r="L15" s="29">
        <f>K15*1.1</f>
        <v>527422.5880000001</v>
      </c>
      <c r="M15" s="29">
        <v>518335</v>
      </c>
      <c r="N15" s="29">
        <v>516946.79</v>
      </c>
      <c r="O15" s="29">
        <v>509897</v>
      </c>
      <c r="P15" s="29">
        <v>525000</v>
      </c>
      <c r="Q15" s="29">
        <v>583723.31</v>
      </c>
      <c r="R15" s="29">
        <v>562000</v>
      </c>
      <c r="S15" s="29">
        <v>512232</v>
      </c>
      <c r="T15" s="29">
        <v>508722.3</v>
      </c>
      <c r="U15" s="29">
        <v>515000</v>
      </c>
      <c r="V15" s="29">
        <v>544745</v>
      </c>
      <c r="W15" s="29">
        <v>492525.97</v>
      </c>
      <c r="X15" s="29">
        <v>545000</v>
      </c>
      <c r="Y15" s="29">
        <v>565800</v>
      </c>
      <c r="Z15" s="29">
        <v>612000</v>
      </c>
      <c r="AA15" s="29">
        <v>612000</v>
      </c>
      <c r="AB15" s="29">
        <v>612000</v>
      </c>
    </row>
    <row r="16" spans="1:28" ht="12.75" customHeight="1">
      <c r="A16" s="75" t="s">
        <v>33</v>
      </c>
      <c r="B16" s="12">
        <f>SUM(B6:B15)</f>
        <v>3471532.39</v>
      </c>
      <c r="C16" s="12">
        <f aca="true" t="shared" si="0" ref="C16:I16">SUM(C6:C15)+1</f>
        <v>3530301</v>
      </c>
      <c r="D16" s="12">
        <f t="shared" si="0"/>
        <v>3506935.88</v>
      </c>
      <c r="E16" s="37">
        <f t="shared" si="0"/>
        <v>3556156.58</v>
      </c>
      <c r="F16" s="37">
        <f t="shared" si="0"/>
        <v>3556415</v>
      </c>
      <c r="G16" s="37">
        <f t="shared" si="0"/>
        <v>3593309.4099999997</v>
      </c>
      <c r="H16" s="37">
        <f t="shared" si="0"/>
        <v>3738901.651</v>
      </c>
      <c r="I16" s="37">
        <f t="shared" si="0"/>
        <v>3769560.1599999997</v>
      </c>
      <c r="J16" s="37">
        <f aca="true" t="shared" si="1" ref="J16:O16">SUM(J6:J15)</f>
        <v>3867226.5670000003</v>
      </c>
      <c r="K16" s="37">
        <f t="shared" si="1"/>
        <v>3850231.45</v>
      </c>
      <c r="L16" s="37">
        <f t="shared" si="1"/>
        <v>3920870.7964999997</v>
      </c>
      <c r="M16" s="37">
        <f t="shared" si="1"/>
        <v>3981196</v>
      </c>
      <c r="N16" s="37">
        <f t="shared" si="1"/>
        <v>4046791.6825</v>
      </c>
      <c r="O16" s="37">
        <f t="shared" si="1"/>
        <v>3943708.3800000004</v>
      </c>
      <c r="P16" s="37">
        <v>4083281.2883201814</v>
      </c>
      <c r="Q16" s="37">
        <f aca="true" t="shared" si="2" ref="Q16:W16">SUM(Q6:Q15)</f>
        <v>4157081.0299999993</v>
      </c>
      <c r="R16" s="37">
        <f t="shared" si="2"/>
        <v>4017550</v>
      </c>
      <c r="S16" s="37">
        <f t="shared" si="2"/>
        <v>3951950</v>
      </c>
      <c r="T16" s="37">
        <f t="shared" si="2"/>
        <v>3966899.6499999994</v>
      </c>
      <c r="U16" s="37">
        <f t="shared" si="2"/>
        <v>4049065.5475</v>
      </c>
      <c r="V16" s="37">
        <f t="shared" si="2"/>
        <v>3958525.6905</v>
      </c>
      <c r="W16" s="37">
        <f t="shared" si="2"/>
        <v>3952666.75</v>
      </c>
      <c r="X16" s="37">
        <f>SUM(X6:X15)</f>
        <v>4109183.835505</v>
      </c>
      <c r="Y16" s="37">
        <f>SUM(Y6:Y15)</f>
        <v>4228323</v>
      </c>
      <c r="Z16" s="37">
        <f>SUM(Z6:Z15)</f>
        <v>4911397.100175001</v>
      </c>
      <c r="AA16" s="37">
        <f>SUM(AA6:AA15)</f>
        <v>4911397.100175001</v>
      </c>
      <c r="AB16" s="37">
        <f>SUM(AB6:AB15)</f>
        <v>4911397.100175001</v>
      </c>
    </row>
    <row r="17" spans="1:28" ht="12.75" customHeight="1">
      <c r="A17" s="6" t="s">
        <v>10</v>
      </c>
      <c r="B17" s="7"/>
      <c r="C17" s="7"/>
      <c r="D17" s="7"/>
      <c r="E17" s="29"/>
      <c r="AA17" s="29"/>
      <c r="AB17" s="29"/>
    </row>
    <row r="18" spans="1:28" ht="12.75" customHeight="1">
      <c r="A18" s="8" t="s">
        <v>18</v>
      </c>
      <c r="B18" s="10">
        <v>18175.27</v>
      </c>
      <c r="C18" s="10">
        <v>8796</v>
      </c>
      <c r="D18" s="10">
        <v>17817.12</v>
      </c>
      <c r="E18" s="29">
        <v>13641</v>
      </c>
      <c r="F18" s="29">
        <v>20010</v>
      </c>
      <c r="G18" s="29">
        <v>20299.8</v>
      </c>
      <c r="H18" s="29">
        <v>20000</v>
      </c>
      <c r="I18" s="29">
        <v>20651.86</v>
      </c>
      <c r="J18" s="29">
        <v>20000</v>
      </c>
      <c r="K18" s="29">
        <v>8065.82</v>
      </c>
      <c r="L18" s="29">
        <v>15000</v>
      </c>
      <c r="M18" s="29">
        <v>12921</v>
      </c>
      <c r="N18" s="29">
        <v>12000</v>
      </c>
      <c r="O18" s="29">
        <v>17649</v>
      </c>
      <c r="P18" s="29">
        <v>12000</v>
      </c>
      <c r="Q18" s="29">
        <v>18982.79</v>
      </c>
      <c r="R18" s="29">
        <v>12000</v>
      </c>
      <c r="S18" s="29">
        <v>19000</v>
      </c>
      <c r="T18" s="29">
        <v>21533</v>
      </c>
      <c r="U18" s="29">
        <v>18000</v>
      </c>
      <c r="V18" s="29">
        <v>20000</v>
      </c>
      <c r="W18" s="29">
        <v>21950.58</v>
      </c>
      <c r="X18" s="29">
        <v>18000</v>
      </c>
      <c r="Y18" s="29">
        <v>18000</v>
      </c>
      <c r="Z18" s="29">
        <v>18000</v>
      </c>
      <c r="AA18" s="29">
        <v>18000</v>
      </c>
      <c r="AB18" s="29">
        <v>18000</v>
      </c>
    </row>
    <row r="19" spans="1:28" ht="12.75" customHeight="1">
      <c r="A19" s="8" t="s">
        <v>34</v>
      </c>
      <c r="B19" s="10">
        <v>15328</v>
      </c>
      <c r="C19" s="10">
        <v>15883</v>
      </c>
      <c r="D19" s="10">
        <v>16202.16</v>
      </c>
      <c r="E19" s="29">
        <v>15398</v>
      </c>
      <c r="F19" s="29">
        <v>14551</v>
      </c>
      <c r="G19" s="29">
        <v>14900.55</v>
      </c>
      <c r="H19" s="29">
        <v>16000</v>
      </c>
      <c r="I19" s="29">
        <v>21277.19</v>
      </c>
      <c r="J19" s="29">
        <v>15000</v>
      </c>
      <c r="K19" s="29">
        <v>21121.98</v>
      </c>
      <c r="L19" s="29">
        <v>18000</v>
      </c>
      <c r="M19" s="29">
        <v>18734</v>
      </c>
      <c r="N19" s="29">
        <v>21000</v>
      </c>
      <c r="O19" s="29">
        <v>23593</v>
      </c>
      <c r="P19" s="29">
        <v>21000</v>
      </c>
      <c r="Q19" s="29">
        <v>26259</v>
      </c>
      <c r="R19" s="29">
        <v>24000</v>
      </c>
      <c r="S19" s="29">
        <v>24000</v>
      </c>
      <c r="T19" s="29">
        <v>24951</v>
      </c>
      <c r="U19" s="29">
        <v>24000</v>
      </c>
      <c r="V19" s="29">
        <v>24000</v>
      </c>
      <c r="W19" s="29">
        <v>23878.01</v>
      </c>
      <c r="X19" s="29">
        <v>24000</v>
      </c>
      <c r="Y19" s="29">
        <v>32000</v>
      </c>
      <c r="Z19" s="29">
        <v>32000</v>
      </c>
      <c r="AA19" s="29">
        <v>32000</v>
      </c>
      <c r="AB19" s="29">
        <v>32000</v>
      </c>
    </row>
    <row r="20" spans="1:28" ht="12.75" customHeight="1">
      <c r="A20" s="8" t="s">
        <v>35</v>
      </c>
      <c r="B20" s="10">
        <v>52230.24</v>
      </c>
      <c r="C20" s="10">
        <v>49984</v>
      </c>
      <c r="D20" s="10">
        <v>52168.43</v>
      </c>
      <c r="E20" s="29">
        <v>54098</v>
      </c>
      <c r="F20" s="29">
        <v>58202</v>
      </c>
      <c r="G20" s="29">
        <v>57542.82</v>
      </c>
      <c r="H20" s="29">
        <v>60000</v>
      </c>
      <c r="I20" s="29">
        <v>52137.49</v>
      </c>
      <c r="J20" s="29">
        <v>60000</v>
      </c>
      <c r="K20" s="29">
        <v>59763</v>
      </c>
      <c r="L20" s="29">
        <v>55000</v>
      </c>
      <c r="M20" s="29">
        <v>61877</v>
      </c>
      <c r="N20" s="29">
        <v>60000</v>
      </c>
      <c r="O20" s="29">
        <v>64592</v>
      </c>
      <c r="P20" s="29">
        <v>60000</v>
      </c>
      <c r="Q20" s="29">
        <v>64735.38</v>
      </c>
      <c r="R20" s="29">
        <v>60000</v>
      </c>
      <c r="S20" s="29">
        <v>65000</v>
      </c>
      <c r="T20" s="29">
        <v>83895</v>
      </c>
      <c r="U20" s="29">
        <v>70000</v>
      </c>
      <c r="V20" s="29">
        <v>72104</v>
      </c>
      <c r="W20" s="29">
        <v>70678</v>
      </c>
      <c r="X20" s="29">
        <v>75000</v>
      </c>
      <c r="Y20" s="29">
        <v>64325</v>
      </c>
      <c r="Z20" s="29">
        <v>70000</v>
      </c>
      <c r="AA20" s="29">
        <v>70000</v>
      </c>
      <c r="AB20" s="29">
        <v>70000</v>
      </c>
    </row>
    <row r="21" spans="1:28" ht="12.75" customHeight="1">
      <c r="A21" s="8" t="s">
        <v>19</v>
      </c>
      <c r="B21" s="10">
        <v>58972.06</v>
      </c>
      <c r="C21" s="10">
        <v>59325</v>
      </c>
      <c r="D21" s="10">
        <v>55945.71</v>
      </c>
      <c r="E21" s="29">
        <v>64497</v>
      </c>
      <c r="F21" s="29">
        <v>54036</v>
      </c>
      <c r="G21" s="29">
        <v>62245.08</v>
      </c>
      <c r="H21" s="29">
        <v>60000</v>
      </c>
      <c r="I21" s="29">
        <v>62964.03</v>
      </c>
      <c r="J21" s="29">
        <v>60000</v>
      </c>
      <c r="K21" s="29">
        <v>58875.28</v>
      </c>
      <c r="L21" s="29">
        <v>60000</v>
      </c>
      <c r="M21" s="29">
        <v>51655</v>
      </c>
      <c r="N21" s="29">
        <v>60000</v>
      </c>
      <c r="O21" s="29">
        <v>76432</v>
      </c>
      <c r="P21" s="29">
        <v>60000</v>
      </c>
      <c r="Q21" s="29">
        <v>58580.95</v>
      </c>
      <c r="R21" s="29">
        <v>65000</v>
      </c>
      <c r="S21" s="29">
        <v>60000</v>
      </c>
      <c r="T21" s="29">
        <v>44165</v>
      </c>
      <c r="U21" s="29">
        <v>55000</v>
      </c>
      <c r="V21" s="29">
        <v>50000</v>
      </c>
      <c r="W21" s="29">
        <v>51932.77</v>
      </c>
      <c r="X21" s="29">
        <v>52000</v>
      </c>
      <c r="Y21" s="29">
        <v>52000</v>
      </c>
      <c r="Z21" s="29">
        <v>52000</v>
      </c>
      <c r="AA21" s="29">
        <v>52000</v>
      </c>
      <c r="AB21" s="29">
        <v>52000</v>
      </c>
    </row>
    <row r="22" spans="1:28" ht="12.75" customHeight="1">
      <c r="A22" s="8" t="s">
        <v>121</v>
      </c>
      <c r="B22" s="10">
        <v>13579.03</v>
      </c>
      <c r="C22" s="10">
        <v>10137</v>
      </c>
      <c r="D22" s="10">
        <v>11686.45</v>
      </c>
      <c r="E22" s="29">
        <v>12062</v>
      </c>
      <c r="F22" s="29">
        <v>20837</v>
      </c>
      <c r="G22" s="29">
        <v>21633.68</v>
      </c>
      <c r="H22" s="29">
        <v>21000</v>
      </c>
      <c r="I22" s="29">
        <v>20597.03</v>
      </c>
      <c r="J22" s="29">
        <v>21000</v>
      </c>
      <c r="K22" s="29">
        <v>16690.94</v>
      </c>
      <c r="L22" s="29">
        <v>21000</v>
      </c>
      <c r="M22" s="29">
        <v>16961</v>
      </c>
      <c r="N22" s="29">
        <v>18000</v>
      </c>
      <c r="O22" s="29">
        <v>20679</v>
      </c>
      <c r="P22" s="29">
        <v>17000</v>
      </c>
      <c r="Q22" s="29">
        <v>38291.66</v>
      </c>
      <c r="R22" s="29">
        <v>30000</v>
      </c>
      <c r="S22" s="29">
        <v>38000</v>
      </c>
      <c r="T22" s="29">
        <v>31462</v>
      </c>
      <c r="U22" s="29">
        <v>30000</v>
      </c>
      <c r="V22" s="29">
        <v>26000</v>
      </c>
      <c r="W22" s="29">
        <v>25080.91</v>
      </c>
      <c r="X22" s="29">
        <v>19000</v>
      </c>
      <c r="Y22" s="29">
        <v>19000</v>
      </c>
      <c r="Z22" s="29">
        <v>19000</v>
      </c>
      <c r="AA22" s="29">
        <v>19000</v>
      </c>
      <c r="AB22" s="29">
        <v>19000</v>
      </c>
    </row>
    <row r="23" spans="1:28" ht="12.75" customHeight="1">
      <c r="A23" s="8" t="s">
        <v>20</v>
      </c>
      <c r="B23" s="10">
        <v>17774.36</v>
      </c>
      <c r="C23" s="10">
        <v>16004</v>
      </c>
      <c r="D23" s="10">
        <v>13851.92</v>
      </c>
      <c r="E23" s="29">
        <v>14347</v>
      </c>
      <c r="F23" s="29">
        <v>15373</v>
      </c>
      <c r="G23" s="29">
        <v>16308.9</v>
      </c>
      <c r="H23" s="29">
        <v>16000</v>
      </c>
      <c r="I23" s="29">
        <v>16342.79</v>
      </c>
      <c r="J23" s="29">
        <v>16000</v>
      </c>
      <c r="K23" s="29">
        <v>17030.83</v>
      </c>
      <c r="L23" s="29">
        <v>16000</v>
      </c>
      <c r="M23" s="29">
        <v>20119</v>
      </c>
      <c r="N23" s="29">
        <v>17000</v>
      </c>
      <c r="O23" s="29">
        <v>19078</v>
      </c>
      <c r="P23" s="29">
        <v>17000</v>
      </c>
      <c r="Q23" s="29">
        <v>27410.6</v>
      </c>
      <c r="R23" s="29">
        <v>17000</v>
      </c>
      <c r="S23" s="29">
        <v>27000</v>
      </c>
      <c r="T23" s="29">
        <v>28273</v>
      </c>
      <c r="U23" s="29">
        <v>25000</v>
      </c>
      <c r="V23" s="29">
        <v>20000</v>
      </c>
      <c r="W23" s="29">
        <v>21376.21</v>
      </c>
      <c r="X23" s="29">
        <v>29500</v>
      </c>
      <c r="Y23" s="29">
        <v>29500</v>
      </c>
      <c r="Z23" s="29">
        <v>29500</v>
      </c>
      <c r="AA23" s="29">
        <v>29500</v>
      </c>
      <c r="AB23" s="29">
        <v>29500</v>
      </c>
    </row>
    <row r="24" spans="1:28" ht="12.75" customHeight="1">
      <c r="A24" s="8" t="s">
        <v>36</v>
      </c>
      <c r="B24" s="10">
        <v>70916.78</v>
      </c>
      <c r="C24" s="10">
        <v>32785</v>
      </c>
      <c r="D24" s="10">
        <v>51469.69</v>
      </c>
      <c r="E24" s="29">
        <v>51429</v>
      </c>
      <c r="F24" s="29">
        <v>14252</v>
      </c>
      <c r="G24" s="29">
        <v>64200.43</v>
      </c>
      <c r="H24" s="29">
        <v>45000</v>
      </c>
      <c r="I24" s="29">
        <v>28791.49</v>
      </c>
      <c r="J24" s="29">
        <v>40000</v>
      </c>
      <c r="K24" s="29">
        <v>50613.45</v>
      </c>
      <c r="L24" s="29">
        <v>30000</v>
      </c>
      <c r="M24" s="29">
        <v>31476</v>
      </c>
      <c r="N24" s="29">
        <v>30000</v>
      </c>
      <c r="O24" s="29">
        <v>20949</v>
      </c>
      <c r="P24" s="29">
        <v>30000</v>
      </c>
      <c r="Q24" s="29">
        <v>63833.13</v>
      </c>
      <c r="R24" s="29">
        <v>65000</v>
      </c>
      <c r="S24" s="29">
        <v>30000</v>
      </c>
      <c r="T24" s="29">
        <v>29082</v>
      </c>
      <c r="U24" s="29">
        <v>47000</v>
      </c>
      <c r="V24" s="29">
        <v>40000</v>
      </c>
      <c r="W24" s="29">
        <v>22758.61</v>
      </c>
      <c r="X24" s="29">
        <v>35000</v>
      </c>
      <c r="Y24" s="29">
        <v>33000</v>
      </c>
      <c r="Z24" s="29">
        <v>35000</v>
      </c>
      <c r="AA24" s="29">
        <v>35000</v>
      </c>
      <c r="AB24" s="29">
        <v>35000</v>
      </c>
    </row>
    <row r="25" spans="1:28" ht="12.75" customHeight="1">
      <c r="A25" s="8" t="s">
        <v>119</v>
      </c>
      <c r="B25" s="10">
        <v>59561.34</v>
      </c>
      <c r="C25" s="10">
        <v>55819</v>
      </c>
      <c r="D25" s="10">
        <v>50769.56</v>
      </c>
      <c r="E25" s="29">
        <v>69088</v>
      </c>
      <c r="F25" s="29">
        <v>67845</v>
      </c>
      <c r="G25" s="29">
        <v>68722.46</v>
      </c>
      <c r="H25" s="29">
        <v>68000</v>
      </c>
      <c r="I25" s="29">
        <v>55790.66</v>
      </c>
      <c r="J25" s="29">
        <v>68000</v>
      </c>
      <c r="K25" s="29">
        <v>57921.25</v>
      </c>
      <c r="L25" s="29">
        <v>55000</v>
      </c>
      <c r="M25" s="29">
        <v>53302</v>
      </c>
      <c r="N25" s="29">
        <v>58000</v>
      </c>
      <c r="O25" s="29">
        <v>65103.73</v>
      </c>
      <c r="P25" s="29">
        <v>58000</v>
      </c>
      <c r="Q25" s="29">
        <v>70081.15</v>
      </c>
      <c r="R25" s="29">
        <v>65000</v>
      </c>
      <c r="S25" s="29">
        <v>65000</v>
      </c>
      <c r="T25" s="29">
        <v>32570</v>
      </c>
      <c r="U25" s="29">
        <v>58000</v>
      </c>
      <c r="V25" s="29">
        <v>38000</v>
      </c>
      <c r="W25" s="29">
        <v>29634</v>
      </c>
      <c r="X25" s="29">
        <v>40000</v>
      </c>
      <c r="Y25" s="29">
        <v>58000</v>
      </c>
      <c r="Z25" s="29">
        <v>44000</v>
      </c>
      <c r="AA25" s="29">
        <v>44000</v>
      </c>
      <c r="AB25" s="29">
        <v>44000</v>
      </c>
    </row>
    <row r="26" spans="1:28" ht="12.75" customHeight="1">
      <c r="A26" s="8" t="s">
        <v>37</v>
      </c>
      <c r="B26" s="10">
        <v>4847.83</v>
      </c>
      <c r="C26" s="10">
        <v>5250</v>
      </c>
      <c r="D26" s="10">
        <v>5305.15</v>
      </c>
      <c r="E26" s="29">
        <v>2533</v>
      </c>
      <c r="F26" s="29">
        <v>2344</v>
      </c>
      <c r="G26" s="29">
        <v>15082.75</v>
      </c>
      <c r="H26" s="29">
        <v>5000</v>
      </c>
      <c r="I26" s="29">
        <v>6152.71</v>
      </c>
      <c r="J26" s="29">
        <v>5000</v>
      </c>
      <c r="K26" s="29">
        <v>9155.75</v>
      </c>
      <c r="L26" s="29">
        <v>10000</v>
      </c>
      <c r="M26" s="29">
        <v>2837</v>
      </c>
      <c r="N26" s="29">
        <v>10000</v>
      </c>
      <c r="O26" s="29">
        <v>2278.59</v>
      </c>
      <c r="P26" s="29">
        <v>10000</v>
      </c>
      <c r="Q26" s="29">
        <v>3584.37</v>
      </c>
      <c r="R26" s="29">
        <v>5000</v>
      </c>
      <c r="S26" s="29">
        <v>4000</v>
      </c>
      <c r="T26" s="29">
        <v>0</v>
      </c>
      <c r="U26" s="29">
        <v>4000</v>
      </c>
      <c r="V26" s="29">
        <v>2000</v>
      </c>
      <c r="W26" s="29">
        <v>270.99</v>
      </c>
      <c r="X26" s="29">
        <v>2000</v>
      </c>
      <c r="Y26" s="29">
        <v>8000</v>
      </c>
      <c r="Z26" s="29">
        <v>2000</v>
      </c>
      <c r="AA26" s="29">
        <v>2000</v>
      </c>
      <c r="AB26" s="29">
        <v>2000</v>
      </c>
    </row>
    <row r="27" spans="1:28" ht="12.75" customHeight="1" hidden="1">
      <c r="A27" s="8" t="s">
        <v>111</v>
      </c>
      <c r="B27" s="10">
        <v>4396.93</v>
      </c>
      <c r="C27" s="10">
        <v>2465</v>
      </c>
      <c r="D27" s="10">
        <v>5019.52</v>
      </c>
      <c r="E27" s="29">
        <v>4789.53</v>
      </c>
      <c r="F27" s="29">
        <v>7820</v>
      </c>
      <c r="G27" s="29">
        <v>7426.46</v>
      </c>
      <c r="H27" s="29">
        <v>8000</v>
      </c>
      <c r="I27" s="29">
        <v>2504.89</v>
      </c>
      <c r="J27" s="29">
        <v>8000</v>
      </c>
      <c r="K27" s="29">
        <v>3979.05</v>
      </c>
      <c r="L27" s="29">
        <v>5000</v>
      </c>
      <c r="M27" s="29">
        <v>3081</v>
      </c>
      <c r="N27" s="29">
        <v>5000</v>
      </c>
      <c r="O27" s="29">
        <v>3719.32</v>
      </c>
      <c r="P27" s="29">
        <v>5000</v>
      </c>
      <c r="Q27" s="29">
        <v>3736.07</v>
      </c>
      <c r="R27" s="29">
        <v>5000</v>
      </c>
      <c r="S27" s="29">
        <v>4000</v>
      </c>
      <c r="T27" s="29">
        <v>642</v>
      </c>
      <c r="U27" s="29">
        <v>4000</v>
      </c>
      <c r="V27" s="29">
        <v>3000</v>
      </c>
      <c r="AA27" s="29"/>
      <c r="AB27" s="29"/>
    </row>
    <row r="28" spans="1:28" ht="12.75" customHeight="1">
      <c r="A28" s="8" t="s">
        <v>28</v>
      </c>
      <c r="B28" s="10">
        <v>138526.99</v>
      </c>
      <c r="C28" s="10">
        <v>103646</v>
      </c>
      <c r="D28" s="10">
        <v>94327.33</v>
      </c>
      <c r="E28" s="29">
        <v>127254.61</v>
      </c>
      <c r="F28" s="29">
        <v>136184</v>
      </c>
      <c r="G28" s="29">
        <v>113408.26</v>
      </c>
      <c r="H28" s="29">
        <v>135000</v>
      </c>
      <c r="I28" s="29">
        <v>122761.8</v>
      </c>
      <c r="J28" s="29">
        <v>100000</v>
      </c>
      <c r="K28" s="29">
        <v>80794.23</v>
      </c>
      <c r="L28" s="29">
        <v>120000</v>
      </c>
      <c r="M28" s="29">
        <v>125516</v>
      </c>
      <c r="N28" s="29">
        <v>120000</v>
      </c>
      <c r="O28" s="29">
        <v>92937</v>
      </c>
      <c r="P28" s="29">
        <v>120000</v>
      </c>
      <c r="Q28" s="29">
        <v>175414.91</v>
      </c>
      <c r="R28" s="29">
        <v>120000</v>
      </c>
      <c r="S28" s="29">
        <v>120000</v>
      </c>
      <c r="T28" s="29">
        <v>103366</v>
      </c>
      <c r="U28" s="29">
        <v>120000</v>
      </c>
      <c r="V28" s="29">
        <v>100000</v>
      </c>
      <c r="W28" s="29">
        <v>119946.54</v>
      </c>
      <c r="X28" s="29">
        <v>65000</v>
      </c>
      <c r="Y28" s="29">
        <v>65000</v>
      </c>
      <c r="Z28" s="29">
        <v>65000</v>
      </c>
      <c r="AA28" s="29">
        <v>65000</v>
      </c>
      <c r="AB28" s="29">
        <v>65000</v>
      </c>
    </row>
    <row r="29" spans="1:28" ht="12.75" customHeight="1">
      <c r="A29" s="8" t="s">
        <v>21</v>
      </c>
      <c r="B29" s="10">
        <v>118967.86</v>
      </c>
      <c r="C29" s="10">
        <v>95855</v>
      </c>
      <c r="D29" s="10">
        <v>104618.32</v>
      </c>
      <c r="E29" s="29">
        <v>90295</v>
      </c>
      <c r="F29" s="29">
        <v>82173</v>
      </c>
      <c r="G29" s="29">
        <v>113520.08</v>
      </c>
      <c r="H29" s="29">
        <v>90000</v>
      </c>
      <c r="I29" s="29">
        <v>110030.01</v>
      </c>
      <c r="J29" s="29">
        <v>110000</v>
      </c>
      <c r="K29" s="29">
        <v>97993</v>
      </c>
      <c r="L29" s="29">
        <v>110000</v>
      </c>
      <c r="M29" s="29">
        <v>105872</v>
      </c>
      <c r="N29" s="29">
        <v>100000</v>
      </c>
      <c r="O29" s="29">
        <v>101722</v>
      </c>
      <c r="P29" s="29">
        <v>100000</v>
      </c>
      <c r="Q29" s="29">
        <v>150150.79</v>
      </c>
      <c r="R29" s="29">
        <v>120000</v>
      </c>
      <c r="S29" s="29">
        <v>150000</v>
      </c>
      <c r="T29" s="29">
        <v>144082</v>
      </c>
      <c r="U29" s="29">
        <v>150000</v>
      </c>
      <c r="V29" s="29">
        <v>140000</v>
      </c>
      <c r="W29" s="29">
        <v>150126.98</v>
      </c>
      <c r="X29" s="29">
        <v>150000</v>
      </c>
      <c r="Y29" s="29">
        <v>150000</v>
      </c>
      <c r="Z29" s="29">
        <v>150000</v>
      </c>
      <c r="AA29" s="29">
        <v>150000</v>
      </c>
      <c r="AB29" s="29">
        <v>150000</v>
      </c>
    </row>
    <row r="30" spans="1:28" ht="12.75" customHeight="1">
      <c r="A30" s="8" t="s">
        <v>38</v>
      </c>
      <c r="B30" s="10">
        <v>96158</v>
      </c>
      <c r="C30" s="10">
        <v>100442</v>
      </c>
      <c r="D30" s="10">
        <v>116476.18</v>
      </c>
      <c r="E30" s="29">
        <v>106706</v>
      </c>
      <c r="F30" s="29">
        <v>106565</v>
      </c>
      <c r="G30" s="29">
        <v>137915.17</v>
      </c>
      <c r="H30" s="29">
        <v>114000</v>
      </c>
      <c r="I30" s="29">
        <v>114216.15</v>
      </c>
      <c r="J30" s="29">
        <v>120000</v>
      </c>
      <c r="K30" s="29">
        <v>117457.4</v>
      </c>
      <c r="L30" s="29">
        <v>115000</v>
      </c>
      <c r="M30" s="29">
        <v>106050</v>
      </c>
      <c r="N30" s="29">
        <v>118000</v>
      </c>
      <c r="O30" s="29">
        <v>96187</v>
      </c>
      <c r="P30" s="29">
        <v>118000</v>
      </c>
      <c r="Q30" s="29">
        <v>97018.25</v>
      </c>
      <c r="R30" s="29">
        <v>118000</v>
      </c>
      <c r="S30" s="29">
        <v>98000</v>
      </c>
      <c r="T30" s="29">
        <v>77988</v>
      </c>
      <c r="U30" s="29">
        <v>100000</v>
      </c>
      <c r="V30" s="29">
        <v>83000</v>
      </c>
      <c r="W30" s="29">
        <v>103098.38</v>
      </c>
      <c r="X30" s="29">
        <v>80000</v>
      </c>
      <c r="Y30" s="29">
        <v>82000</v>
      </c>
      <c r="Z30" s="29">
        <v>82000</v>
      </c>
      <c r="AA30" s="29">
        <v>82000</v>
      </c>
      <c r="AB30" s="29">
        <v>82000</v>
      </c>
    </row>
    <row r="31" spans="1:28" ht="12.75" customHeight="1">
      <c r="A31" s="8" t="s">
        <v>48</v>
      </c>
      <c r="B31" s="10">
        <v>291849.02</v>
      </c>
      <c r="C31" s="10">
        <v>61523</v>
      </c>
      <c r="D31" s="10">
        <v>49999.6</v>
      </c>
      <c r="E31" s="36">
        <v>61937</v>
      </c>
      <c r="F31" s="29">
        <v>54563</v>
      </c>
      <c r="G31" s="29">
        <v>48284.34</v>
      </c>
      <c r="H31" s="29">
        <v>50000</v>
      </c>
      <c r="I31" s="29">
        <v>44697.43</v>
      </c>
      <c r="J31" s="29">
        <v>50000</v>
      </c>
      <c r="K31" s="29">
        <v>35198.44</v>
      </c>
      <c r="L31" s="29">
        <v>40000</v>
      </c>
      <c r="M31" s="29">
        <v>43843</v>
      </c>
      <c r="N31" s="29">
        <v>40000</v>
      </c>
      <c r="O31" s="29">
        <v>57150</v>
      </c>
      <c r="P31" s="29">
        <v>35000</v>
      </c>
      <c r="Q31" s="29">
        <v>79140.07</v>
      </c>
      <c r="R31" s="29">
        <v>80000</v>
      </c>
      <c r="S31" s="29">
        <v>80000</v>
      </c>
      <c r="T31" s="29">
        <v>81805</v>
      </c>
      <c r="U31" s="29">
        <v>90000</v>
      </c>
      <c r="V31" s="29">
        <v>85000</v>
      </c>
      <c r="W31" s="29">
        <v>88385.35</v>
      </c>
      <c r="X31" s="29">
        <v>82000</v>
      </c>
      <c r="Y31" s="29">
        <v>84000</v>
      </c>
      <c r="Z31" s="29">
        <v>85000</v>
      </c>
      <c r="AA31" s="29">
        <v>85000</v>
      </c>
      <c r="AB31" s="29">
        <v>85000</v>
      </c>
    </row>
    <row r="32" spans="1:28" ht="12.75" customHeight="1">
      <c r="A32" s="8" t="s">
        <v>13</v>
      </c>
      <c r="B32" s="10">
        <v>23170.35</v>
      </c>
      <c r="C32" s="10">
        <v>23825.58</v>
      </c>
      <c r="D32" s="10">
        <v>24211.93</v>
      </c>
      <c r="E32" s="29">
        <v>28583</v>
      </c>
      <c r="F32" s="29">
        <v>36675</v>
      </c>
      <c r="G32" s="29">
        <v>36377.59</v>
      </c>
      <c r="H32" s="29">
        <v>40000</v>
      </c>
      <c r="I32" s="29">
        <v>26173.62</v>
      </c>
      <c r="J32" s="29">
        <v>35000</v>
      </c>
      <c r="K32" s="29">
        <v>43948.83</v>
      </c>
      <c r="L32" s="29">
        <v>35000</v>
      </c>
      <c r="M32" s="29">
        <v>49660</v>
      </c>
      <c r="N32" s="29">
        <v>40000</v>
      </c>
      <c r="O32" s="29">
        <v>43780</v>
      </c>
      <c r="P32" s="29">
        <v>40000</v>
      </c>
      <c r="Q32" s="29">
        <v>59932.51</v>
      </c>
      <c r="R32" s="29">
        <v>40000</v>
      </c>
      <c r="S32" s="29">
        <v>40000</v>
      </c>
      <c r="T32" s="29">
        <v>38930</v>
      </c>
      <c r="U32" s="29">
        <v>40000</v>
      </c>
      <c r="V32" s="29">
        <v>40000</v>
      </c>
      <c r="W32" s="29">
        <v>46843.09</v>
      </c>
      <c r="X32" s="29">
        <v>40000</v>
      </c>
      <c r="Y32" s="29">
        <v>40000</v>
      </c>
      <c r="Z32" s="29">
        <v>40000</v>
      </c>
      <c r="AA32" s="29">
        <v>40000</v>
      </c>
      <c r="AB32" s="29">
        <v>40000</v>
      </c>
    </row>
    <row r="33" spans="1:28" ht="12.75" customHeight="1">
      <c r="A33" s="8" t="s">
        <v>14</v>
      </c>
      <c r="B33" s="10">
        <v>8824.7</v>
      </c>
      <c r="C33" s="10">
        <v>8960.16</v>
      </c>
      <c r="D33" s="10">
        <v>9322.92</v>
      </c>
      <c r="E33" s="29">
        <v>9585</v>
      </c>
      <c r="F33" s="29">
        <v>7095</v>
      </c>
      <c r="G33" s="29">
        <v>11871.26</v>
      </c>
      <c r="H33" s="29">
        <v>9500</v>
      </c>
      <c r="I33" s="29">
        <v>8990.15</v>
      </c>
      <c r="J33" s="29">
        <v>10000</v>
      </c>
      <c r="K33" s="29">
        <v>8527.05</v>
      </c>
      <c r="L33" s="29">
        <v>10000</v>
      </c>
      <c r="M33" s="29">
        <v>9286</v>
      </c>
      <c r="N33" s="29">
        <v>10000</v>
      </c>
      <c r="O33" s="29">
        <v>9663</v>
      </c>
      <c r="P33" s="29">
        <v>9000</v>
      </c>
      <c r="Q33" s="29">
        <v>7518.01</v>
      </c>
      <c r="R33" s="29">
        <v>9000</v>
      </c>
      <c r="S33" s="29">
        <v>9000</v>
      </c>
      <c r="T33" s="29">
        <v>7490</v>
      </c>
      <c r="U33" s="29">
        <v>5000</v>
      </c>
      <c r="V33" s="29">
        <v>5000</v>
      </c>
      <c r="W33" s="29">
        <v>5189.45</v>
      </c>
      <c r="X33" s="29">
        <v>7500</v>
      </c>
      <c r="Y33" s="29">
        <v>6000</v>
      </c>
      <c r="Z33" s="29">
        <v>6500</v>
      </c>
      <c r="AA33" s="29">
        <v>6500</v>
      </c>
      <c r="AB33" s="29">
        <v>6500</v>
      </c>
    </row>
    <row r="34" spans="1:28" ht="12.75" customHeight="1">
      <c r="A34" s="8" t="s">
        <v>2</v>
      </c>
      <c r="B34" s="10">
        <v>5859</v>
      </c>
      <c r="C34" s="10">
        <v>3449</v>
      </c>
      <c r="D34" s="10">
        <v>12739.29</v>
      </c>
      <c r="E34" s="29">
        <v>16620</v>
      </c>
      <c r="F34" s="29">
        <v>14696</v>
      </c>
      <c r="G34" s="29">
        <v>14526</v>
      </c>
      <c r="H34" s="29">
        <v>13766</v>
      </c>
      <c r="I34" s="29">
        <v>6429.83</v>
      </c>
      <c r="J34" s="29">
        <v>15000</v>
      </c>
      <c r="K34" s="29">
        <v>8728.7</v>
      </c>
      <c r="L34" s="29">
        <v>10000</v>
      </c>
      <c r="M34" s="29">
        <v>13396</v>
      </c>
      <c r="N34" s="29">
        <v>10000</v>
      </c>
      <c r="O34" s="29">
        <v>10018</v>
      </c>
      <c r="P34" s="29">
        <v>9000</v>
      </c>
      <c r="Q34" s="29">
        <v>13410</v>
      </c>
      <c r="R34" s="29">
        <v>10500</v>
      </c>
      <c r="S34" s="29">
        <v>10500</v>
      </c>
      <c r="T34" s="29">
        <v>5509</v>
      </c>
      <c r="U34" s="29">
        <v>7917</v>
      </c>
      <c r="V34" s="29">
        <v>7917</v>
      </c>
      <c r="W34" s="29">
        <v>5879.94</v>
      </c>
      <c r="X34" s="29">
        <v>5412</v>
      </c>
      <c r="Y34" s="29">
        <v>160000</v>
      </c>
      <c r="Z34" s="29">
        <v>6563</v>
      </c>
      <c r="AA34" s="29">
        <v>6563</v>
      </c>
      <c r="AB34" s="29">
        <v>6563</v>
      </c>
    </row>
    <row r="35" spans="1:28" ht="12.75" customHeight="1">
      <c r="A35" s="8" t="s">
        <v>27</v>
      </c>
      <c r="B35" s="10">
        <v>10607.96</v>
      </c>
      <c r="C35" s="10">
        <v>7161.54</v>
      </c>
      <c r="D35" s="10">
        <v>7724.13</v>
      </c>
      <c r="E35" s="29">
        <v>16117.48</v>
      </c>
      <c r="F35" s="29">
        <v>10815</v>
      </c>
      <c r="G35" s="29">
        <v>9249.63</v>
      </c>
      <c r="H35" s="29">
        <v>12000</v>
      </c>
      <c r="I35" s="29">
        <v>10503.93</v>
      </c>
      <c r="J35" s="29">
        <v>10000</v>
      </c>
      <c r="K35" s="29">
        <v>9119.18</v>
      </c>
      <c r="L35" s="29">
        <v>10000</v>
      </c>
      <c r="M35" s="29">
        <v>10018</v>
      </c>
      <c r="N35" s="29">
        <v>10000</v>
      </c>
      <c r="O35" s="29">
        <v>8486.95</v>
      </c>
      <c r="P35" s="29">
        <v>9000</v>
      </c>
      <c r="Q35" s="29">
        <v>11326.74</v>
      </c>
      <c r="R35" s="29">
        <v>9000</v>
      </c>
      <c r="S35" s="29">
        <v>4000</v>
      </c>
      <c r="T35" s="29">
        <v>4394</v>
      </c>
      <c r="U35" s="29">
        <v>9000</v>
      </c>
      <c r="V35" s="29">
        <v>9000</v>
      </c>
      <c r="W35" s="29">
        <v>16124.51</v>
      </c>
      <c r="X35" s="29">
        <v>9000</v>
      </c>
      <c r="Y35" s="29">
        <v>10000</v>
      </c>
      <c r="Z35" s="29">
        <v>10000</v>
      </c>
      <c r="AA35" s="29">
        <v>10000</v>
      </c>
      <c r="AB35" s="29">
        <v>10000</v>
      </c>
    </row>
    <row r="36" spans="1:28" ht="12.75" customHeight="1">
      <c r="A36" s="8" t="s">
        <v>112</v>
      </c>
      <c r="B36" s="10"/>
      <c r="C36" s="10"/>
      <c r="D36" s="10"/>
      <c r="E36" s="29"/>
      <c r="R36" s="29">
        <v>270000</v>
      </c>
      <c r="S36" s="29">
        <v>270000</v>
      </c>
      <c r="T36" s="29">
        <v>265278</v>
      </c>
      <c r="U36" s="29">
        <v>408000</v>
      </c>
      <c r="V36" s="29">
        <v>332000</v>
      </c>
      <c r="W36" s="29">
        <v>237999.38</v>
      </c>
      <c r="X36" s="29">
        <v>363588</v>
      </c>
      <c r="Y36" s="29">
        <v>363588</v>
      </c>
      <c r="Z36" s="29">
        <v>365368</v>
      </c>
      <c r="AA36" s="29">
        <v>365368</v>
      </c>
      <c r="AB36" s="29">
        <v>365368</v>
      </c>
    </row>
    <row r="37" spans="1:28" s="15" customFormat="1" ht="12.75" customHeight="1" hidden="1">
      <c r="A37" s="8" t="s">
        <v>22</v>
      </c>
      <c r="B37" s="10">
        <v>12000</v>
      </c>
      <c r="C37" s="10">
        <v>20000</v>
      </c>
      <c r="D37" s="10">
        <v>20000</v>
      </c>
      <c r="E37" s="29">
        <v>20000</v>
      </c>
      <c r="F37" s="29">
        <v>16000</v>
      </c>
      <c r="G37" s="29">
        <v>16000</v>
      </c>
      <c r="H37" s="29">
        <v>16000</v>
      </c>
      <c r="I37" s="29">
        <v>16000</v>
      </c>
      <c r="J37" s="29">
        <v>16000</v>
      </c>
      <c r="K37" s="29">
        <v>16000</v>
      </c>
      <c r="L37" s="29">
        <v>16000</v>
      </c>
      <c r="M37" s="29">
        <v>5000</v>
      </c>
      <c r="N37" s="29">
        <v>16000</v>
      </c>
      <c r="O37" s="29">
        <v>5000</v>
      </c>
      <c r="P37" s="29">
        <v>0</v>
      </c>
      <c r="Q37" s="29">
        <v>0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15" customFormat="1" ht="12.75" customHeight="1">
      <c r="A38" s="8" t="s">
        <v>65</v>
      </c>
      <c r="B38" s="10"/>
      <c r="C38" s="10"/>
      <c r="D38" s="10"/>
      <c r="E38" s="29"/>
      <c r="F38" s="29"/>
      <c r="G38" s="29"/>
      <c r="H38" s="29"/>
      <c r="I38" s="29"/>
      <c r="J38" s="29"/>
      <c r="K38" s="29">
        <v>32965</v>
      </c>
      <c r="L38" s="29"/>
      <c r="M38" s="29">
        <v>14426</v>
      </c>
      <c r="N38" s="29"/>
      <c r="O38" s="29">
        <v>9063.42</v>
      </c>
      <c r="P38" s="29"/>
      <c r="Q38" s="29">
        <v>4873</v>
      </c>
      <c r="R38" s="29"/>
      <c r="S38" s="29"/>
      <c r="T38" s="29"/>
      <c r="U38" s="29"/>
      <c r="V38" s="29"/>
      <c r="W38" s="29">
        <v>3065.78</v>
      </c>
      <c r="X38" s="29"/>
      <c r="Y38" s="29"/>
      <c r="Z38" s="29"/>
      <c r="AA38" s="29"/>
      <c r="AB38" s="29"/>
    </row>
    <row r="39" spans="1:28" ht="12.75" customHeight="1" hidden="1">
      <c r="A39" s="13" t="s">
        <v>29</v>
      </c>
      <c r="B39" s="27">
        <v>25000</v>
      </c>
      <c r="C39" s="27">
        <v>25000</v>
      </c>
      <c r="D39" s="27">
        <v>25000</v>
      </c>
      <c r="E39" s="30">
        <v>25000</v>
      </c>
      <c r="F39" s="30">
        <v>25000</v>
      </c>
      <c r="G39" s="30">
        <v>25000</v>
      </c>
      <c r="H39" s="30">
        <v>25000</v>
      </c>
      <c r="I39" s="30">
        <v>25000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/>
      <c r="U39" s="30">
        <v>0</v>
      </c>
      <c r="V39" s="30"/>
      <c r="W39" s="30"/>
      <c r="X39" s="30"/>
      <c r="Y39" s="30"/>
      <c r="Z39" s="30"/>
      <c r="AA39" s="30"/>
      <c r="AB39" s="30"/>
    </row>
    <row r="40" spans="1:28" ht="16.5" customHeight="1">
      <c r="A40" s="74" t="s">
        <v>39</v>
      </c>
      <c r="B40" s="12">
        <f>SUM(B18:B39)</f>
        <v>1046745.72</v>
      </c>
      <c r="C40" s="12">
        <f>SUM(C18:C39)+1</f>
        <v>706311.28</v>
      </c>
      <c r="D40" s="12">
        <f aca="true" t="shared" si="3" ref="D40:O40">SUM(D18:D39)</f>
        <v>744655.4100000001</v>
      </c>
      <c r="E40" s="12">
        <f t="shared" si="3"/>
        <v>803980.62</v>
      </c>
      <c r="F40" s="12">
        <f t="shared" si="3"/>
        <v>765036</v>
      </c>
      <c r="G40" s="12">
        <f t="shared" si="3"/>
        <v>874515.26</v>
      </c>
      <c r="H40" s="12">
        <f t="shared" si="3"/>
        <v>824266</v>
      </c>
      <c r="I40" s="12">
        <f t="shared" si="3"/>
        <v>772013.0600000002</v>
      </c>
      <c r="J40" s="12">
        <f t="shared" si="3"/>
        <v>779000</v>
      </c>
      <c r="K40" s="12">
        <f t="shared" si="3"/>
        <v>753949.1799999999</v>
      </c>
      <c r="L40" s="12">
        <f t="shared" si="3"/>
        <v>751000</v>
      </c>
      <c r="M40" s="12">
        <f t="shared" si="3"/>
        <v>756030</v>
      </c>
      <c r="N40" s="12">
        <f t="shared" si="3"/>
        <v>755000</v>
      </c>
      <c r="O40" s="12">
        <f t="shared" si="3"/>
        <v>748081.01</v>
      </c>
      <c r="P40" s="12">
        <v>730000</v>
      </c>
      <c r="Q40" s="12">
        <f aca="true" t="shared" si="4" ref="Q40:V40">SUM(Q18:Q39)</f>
        <v>974279.3800000001</v>
      </c>
      <c r="R40" s="12">
        <f t="shared" si="4"/>
        <v>1124500</v>
      </c>
      <c r="S40" s="12">
        <f t="shared" si="4"/>
        <v>1117500</v>
      </c>
      <c r="T40" s="12">
        <f t="shared" si="4"/>
        <v>1025415</v>
      </c>
      <c r="U40" s="12">
        <f t="shared" si="4"/>
        <v>1264917</v>
      </c>
      <c r="V40" s="12">
        <f t="shared" si="4"/>
        <v>1097021</v>
      </c>
      <c r="W40" s="12">
        <f aca="true" t="shared" si="5" ref="W40:AB40">SUM(W18:W39)</f>
        <v>1044219.4799999999</v>
      </c>
      <c r="X40" s="12">
        <f t="shared" si="5"/>
        <v>1097000</v>
      </c>
      <c r="Y40" s="12">
        <f t="shared" si="5"/>
        <v>1274413</v>
      </c>
      <c r="Z40" s="12">
        <f t="shared" si="5"/>
        <v>1111931</v>
      </c>
      <c r="AA40" s="12">
        <f t="shared" si="5"/>
        <v>1111931</v>
      </c>
      <c r="AB40" s="12">
        <f t="shared" si="5"/>
        <v>1111931</v>
      </c>
    </row>
    <row r="41" spans="1:28" ht="14.25" customHeight="1" thickBot="1">
      <c r="A41" s="73" t="s">
        <v>40</v>
      </c>
      <c r="B41" s="16">
        <f>SUM(B16,B40)</f>
        <v>4518278.11</v>
      </c>
      <c r="C41" s="16">
        <f>SUM(C16,C40)</f>
        <v>4236612.28</v>
      </c>
      <c r="D41" s="16">
        <f>SUM(D16,D40)</f>
        <v>4251591.29</v>
      </c>
      <c r="E41" s="16">
        <f>SUM(E16,E40)+1</f>
        <v>4360138.2</v>
      </c>
      <c r="F41" s="16">
        <f aca="true" t="shared" si="6" ref="F41:L41">SUM(F16,F40)</f>
        <v>4321451</v>
      </c>
      <c r="G41" s="16">
        <f t="shared" si="6"/>
        <v>4467824.67</v>
      </c>
      <c r="H41" s="16">
        <f t="shared" si="6"/>
        <v>4563167.651000001</v>
      </c>
      <c r="I41" s="16">
        <f t="shared" si="6"/>
        <v>4541573.22</v>
      </c>
      <c r="J41" s="16">
        <f t="shared" si="6"/>
        <v>4646226.567</v>
      </c>
      <c r="K41" s="16">
        <f t="shared" si="6"/>
        <v>4604180.63</v>
      </c>
      <c r="L41" s="16">
        <f t="shared" si="6"/>
        <v>4671870.796499999</v>
      </c>
      <c r="M41" s="16">
        <f>SUM(M16,M40)-1</f>
        <v>4737225</v>
      </c>
      <c r="N41" s="16">
        <f>SUM(N16,N40)</f>
        <v>4801791.6825</v>
      </c>
      <c r="O41" s="16">
        <f>SUM(O16,O40)</f>
        <v>4691789.390000001</v>
      </c>
      <c r="P41" s="16">
        <v>4813281.288320182</v>
      </c>
      <c r="Q41" s="16">
        <f>SUM(Q16,Q40)</f>
        <v>5131360.409999999</v>
      </c>
      <c r="R41" s="16">
        <f>SUM(R16,R40)</f>
        <v>5142050</v>
      </c>
      <c r="S41" s="16">
        <f>SUM(S16,S40)</f>
        <v>5069450</v>
      </c>
      <c r="T41" s="16">
        <f>T40+T16</f>
        <v>4992314.649999999</v>
      </c>
      <c r="U41" s="16">
        <f>SUM(U16,U40)</f>
        <v>5313982.547499999</v>
      </c>
      <c r="V41" s="16">
        <f aca="true" t="shared" si="7" ref="V41:AB41">V16+V40</f>
        <v>5055546.6905000005</v>
      </c>
      <c r="W41" s="16">
        <f t="shared" si="7"/>
        <v>4996886.2299999995</v>
      </c>
      <c r="X41" s="16">
        <f t="shared" si="7"/>
        <v>5206183.835504999</v>
      </c>
      <c r="Y41" s="16">
        <f t="shared" si="7"/>
        <v>5502736</v>
      </c>
      <c r="Z41" s="16">
        <f t="shared" si="7"/>
        <v>6023328.100175001</v>
      </c>
      <c r="AA41" s="16">
        <f t="shared" si="7"/>
        <v>6023328.100175001</v>
      </c>
      <c r="AB41" s="16">
        <f t="shared" si="7"/>
        <v>6023328.100175001</v>
      </c>
    </row>
    <row r="42" spans="1:28" ht="12.75" customHeight="1" thickTop="1">
      <c r="A42" s="18"/>
      <c r="B42" s="14"/>
      <c r="C42" s="14"/>
      <c r="D42" s="14"/>
      <c r="E42" s="29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</row>
    <row r="43" spans="1:28" ht="12.75" customHeight="1">
      <c r="A43" s="19" t="s">
        <v>41</v>
      </c>
      <c r="B43" s="20">
        <v>0.036</v>
      </c>
      <c r="C43" s="20">
        <v>0.0258</v>
      </c>
      <c r="D43" s="20">
        <v>0.0307</v>
      </c>
      <c r="E43" s="22">
        <v>0.0198</v>
      </c>
      <c r="F43" s="22">
        <v>0.02</v>
      </c>
      <c r="G43" s="22">
        <v>0.03</v>
      </c>
      <c r="H43" s="22">
        <v>0.02</v>
      </c>
      <c r="I43" s="22">
        <v>0.02</v>
      </c>
      <c r="J43" s="22">
        <v>0.04</v>
      </c>
      <c r="K43" s="22">
        <v>0.04</v>
      </c>
      <c r="L43" s="22">
        <v>0.045</v>
      </c>
      <c r="M43" s="79">
        <v>0.045</v>
      </c>
      <c r="N43" s="79">
        <v>0.05</v>
      </c>
      <c r="O43" s="79">
        <v>0.05</v>
      </c>
      <c r="P43" s="79">
        <v>0.0412</v>
      </c>
      <c r="Q43" s="79">
        <v>0.0412</v>
      </c>
      <c r="R43" s="79">
        <v>0.0552</v>
      </c>
      <c r="S43" s="79">
        <v>0.0552</v>
      </c>
      <c r="T43" s="79">
        <v>0.0552</v>
      </c>
      <c r="U43" s="79">
        <v>0.039</v>
      </c>
      <c r="V43" s="79">
        <v>0.039</v>
      </c>
      <c r="W43" s="79">
        <v>0.039</v>
      </c>
      <c r="X43" s="79">
        <v>0.04</v>
      </c>
      <c r="Y43" s="79">
        <v>0.04</v>
      </c>
      <c r="Z43" s="79">
        <v>0.02</v>
      </c>
      <c r="AA43" s="79">
        <v>0.03</v>
      </c>
      <c r="AB43" s="79">
        <v>0.04</v>
      </c>
    </row>
    <row r="44" spans="1:28" ht="12.75" customHeight="1">
      <c r="A44" s="19" t="s">
        <v>59</v>
      </c>
      <c r="B44" s="10">
        <v>652</v>
      </c>
      <c r="C44" s="10">
        <v>623</v>
      </c>
      <c r="D44" s="25">
        <v>599</v>
      </c>
      <c r="E44" s="29">
        <v>575</v>
      </c>
      <c r="F44" s="29">
        <v>571</v>
      </c>
      <c r="G44" s="29">
        <v>543</v>
      </c>
      <c r="H44" s="29">
        <v>556</v>
      </c>
      <c r="I44" s="29">
        <v>526</v>
      </c>
      <c r="J44" s="29">
        <v>526</v>
      </c>
      <c r="K44" s="29">
        <v>521</v>
      </c>
      <c r="L44" s="29">
        <v>512</v>
      </c>
      <c r="M44" s="29">
        <v>512</v>
      </c>
      <c r="N44" s="29">
        <v>500</v>
      </c>
      <c r="O44" s="29">
        <v>500</v>
      </c>
      <c r="P44" s="71">
        <v>480</v>
      </c>
      <c r="Q44" s="71">
        <v>467</v>
      </c>
      <c r="R44" s="71">
        <v>485</v>
      </c>
      <c r="S44" s="71">
        <v>439</v>
      </c>
      <c r="T44" s="71">
        <v>439</v>
      </c>
      <c r="U44" s="71">
        <v>440</v>
      </c>
      <c r="V44" s="71">
        <v>412</v>
      </c>
      <c r="W44" s="71">
        <v>412</v>
      </c>
      <c r="X44" s="71">
        <v>412</v>
      </c>
      <c r="Y44" s="71">
        <v>476</v>
      </c>
      <c r="Z44" s="71">
        <v>463</v>
      </c>
      <c r="AA44" s="71">
        <v>463</v>
      </c>
      <c r="AB44" s="71">
        <v>463</v>
      </c>
    </row>
    <row r="45" spans="1:28" ht="12.75" customHeight="1">
      <c r="A45" s="19" t="s">
        <v>45</v>
      </c>
      <c r="B45" s="33">
        <v>6990</v>
      </c>
      <c r="C45" s="33">
        <v>7170</v>
      </c>
      <c r="D45" s="34">
        <v>7390</v>
      </c>
      <c r="E45" s="31">
        <v>7536</v>
      </c>
      <c r="F45" s="29">
        <v>7687</v>
      </c>
      <c r="G45" s="29">
        <v>7918</v>
      </c>
      <c r="H45" s="29">
        <v>8076</v>
      </c>
      <c r="I45" s="29">
        <v>8076</v>
      </c>
      <c r="J45" s="29">
        <v>8399</v>
      </c>
      <c r="K45" s="29">
        <v>8399</v>
      </c>
      <c r="L45" s="29">
        <v>8778</v>
      </c>
      <c r="M45" s="29">
        <v>8778</v>
      </c>
      <c r="N45" s="29">
        <v>9217</v>
      </c>
      <c r="O45" s="29">
        <v>9217</v>
      </c>
      <c r="P45" s="70">
        <v>9600</v>
      </c>
      <c r="Q45" s="70">
        <v>9600</v>
      </c>
      <c r="R45" s="70">
        <v>10130</v>
      </c>
      <c r="S45" s="70">
        <v>10130</v>
      </c>
      <c r="T45" s="70">
        <v>10130</v>
      </c>
      <c r="U45" s="70">
        <v>10525</v>
      </c>
      <c r="V45" s="70">
        <v>10525</v>
      </c>
      <c r="W45" s="70">
        <v>10525</v>
      </c>
      <c r="X45" s="70">
        <v>10945</v>
      </c>
      <c r="Y45" s="70">
        <v>10945</v>
      </c>
      <c r="Z45" s="70">
        <v>11165</v>
      </c>
      <c r="AA45" s="70">
        <v>11275</v>
      </c>
      <c r="AB45" s="70">
        <v>11385</v>
      </c>
    </row>
    <row r="46" spans="1:28" ht="12.75" customHeight="1">
      <c r="A46" s="19" t="s">
        <v>47</v>
      </c>
      <c r="B46" s="33">
        <v>540</v>
      </c>
      <c r="C46" s="33">
        <v>570</v>
      </c>
      <c r="D46" s="34">
        <v>590</v>
      </c>
      <c r="E46" s="31">
        <v>605</v>
      </c>
      <c r="F46" s="29">
        <v>620</v>
      </c>
      <c r="G46" s="29">
        <v>620</v>
      </c>
      <c r="H46" s="29">
        <v>620</v>
      </c>
      <c r="I46" s="29">
        <v>620</v>
      </c>
      <c r="J46" s="29">
        <v>620</v>
      </c>
      <c r="K46" s="29">
        <v>620</v>
      </c>
      <c r="L46" s="29">
        <v>620</v>
      </c>
      <c r="M46" s="29">
        <v>620</v>
      </c>
      <c r="N46" s="29">
        <v>620</v>
      </c>
      <c r="O46" s="29">
        <v>620</v>
      </c>
      <c r="P46" s="70">
        <v>620</v>
      </c>
      <c r="Q46" s="70">
        <v>620</v>
      </c>
      <c r="R46" s="70">
        <v>620</v>
      </c>
      <c r="S46" s="70">
        <v>620</v>
      </c>
      <c r="T46" s="70">
        <v>620</v>
      </c>
      <c r="U46" s="70">
        <v>650</v>
      </c>
      <c r="V46" s="70">
        <v>650</v>
      </c>
      <c r="W46" s="70">
        <v>650</v>
      </c>
      <c r="X46" s="70">
        <v>650</v>
      </c>
      <c r="Y46" s="70">
        <v>650</v>
      </c>
      <c r="Z46" s="70">
        <v>650</v>
      </c>
      <c r="AA46" s="70">
        <v>650</v>
      </c>
      <c r="AB46" s="70">
        <v>650</v>
      </c>
    </row>
    <row r="47" spans="1:28" ht="12.75" customHeight="1">
      <c r="A47" s="19" t="s">
        <v>46</v>
      </c>
      <c r="B47" s="33">
        <v>6450</v>
      </c>
      <c r="C47" s="33">
        <v>6600</v>
      </c>
      <c r="D47" s="34">
        <v>6800</v>
      </c>
      <c r="E47" s="31">
        <v>6931</v>
      </c>
      <c r="F47" s="29">
        <f aca="true" t="shared" si="8" ref="F47:O47">F45-F46</f>
        <v>7067</v>
      </c>
      <c r="G47" s="29">
        <f t="shared" si="8"/>
        <v>7298</v>
      </c>
      <c r="H47" s="29">
        <f t="shared" si="8"/>
        <v>7456</v>
      </c>
      <c r="I47" s="29">
        <f t="shared" si="8"/>
        <v>7456</v>
      </c>
      <c r="J47" s="29">
        <f t="shared" si="8"/>
        <v>7779</v>
      </c>
      <c r="K47" s="29">
        <f t="shared" si="8"/>
        <v>7779</v>
      </c>
      <c r="L47" s="29">
        <f t="shared" si="8"/>
        <v>8158</v>
      </c>
      <c r="M47" s="29">
        <f t="shared" si="8"/>
        <v>8158</v>
      </c>
      <c r="N47" s="29">
        <f t="shared" si="8"/>
        <v>8597</v>
      </c>
      <c r="O47" s="29">
        <f t="shared" si="8"/>
        <v>8597</v>
      </c>
      <c r="P47" s="70">
        <v>8980</v>
      </c>
      <c r="Q47" s="70">
        <v>8980</v>
      </c>
      <c r="R47" s="29">
        <f>R45-R46</f>
        <v>9510</v>
      </c>
      <c r="S47" s="29">
        <f>S45-S46</f>
        <v>9510</v>
      </c>
      <c r="T47" s="29">
        <f>T45-T46</f>
        <v>9510</v>
      </c>
      <c r="U47" s="29">
        <f>U45-U46</f>
        <v>9875</v>
      </c>
      <c r="V47" s="29">
        <v>9875</v>
      </c>
      <c r="W47" s="29">
        <v>9875</v>
      </c>
      <c r="X47" s="29">
        <f>X45-X46</f>
        <v>10295</v>
      </c>
      <c r="Y47" s="29">
        <f>Y45-Y46</f>
        <v>10295</v>
      </c>
      <c r="Z47" s="29">
        <f>Z45-Z46</f>
        <v>10515</v>
      </c>
      <c r="AA47" s="29">
        <f>AA45-AA46</f>
        <v>10625</v>
      </c>
      <c r="AB47" s="29">
        <f>AB45-AB46</f>
        <v>10735</v>
      </c>
    </row>
    <row r="48" spans="1:28" ht="12.75" customHeight="1">
      <c r="A48" s="19" t="s">
        <v>61</v>
      </c>
      <c r="B48" s="33"/>
      <c r="C48" s="33"/>
      <c r="D48" s="53">
        <v>0.003</v>
      </c>
      <c r="E48" s="54">
        <v>0.005</v>
      </c>
      <c r="F48" s="51">
        <v>0.02</v>
      </c>
      <c r="G48" s="56">
        <v>0.015</v>
      </c>
      <c r="I48" s="52" t="s">
        <v>62</v>
      </c>
      <c r="J48" s="51">
        <v>0.01</v>
      </c>
      <c r="K48" s="51">
        <v>0.01</v>
      </c>
      <c r="L48" s="51">
        <v>0.01</v>
      </c>
      <c r="M48" s="51">
        <v>0.01</v>
      </c>
      <c r="N48" s="51">
        <v>0</v>
      </c>
      <c r="O48" s="51">
        <v>-0.02</v>
      </c>
      <c r="P48" s="51">
        <v>0.02</v>
      </c>
      <c r="Q48" s="51">
        <v>0.02</v>
      </c>
      <c r="R48" s="51">
        <v>0.02</v>
      </c>
      <c r="S48" s="51">
        <v>0.02</v>
      </c>
      <c r="T48" s="51"/>
      <c r="U48" s="56">
        <v>0.018</v>
      </c>
      <c r="V48" s="56">
        <v>0.018</v>
      </c>
      <c r="W48" s="56">
        <v>0.018</v>
      </c>
      <c r="X48" s="56">
        <v>0.02</v>
      </c>
      <c r="Y48" s="56">
        <v>0.02</v>
      </c>
      <c r="Z48" s="56">
        <v>0.07</v>
      </c>
      <c r="AA48" s="56">
        <v>0.07</v>
      </c>
      <c r="AB48" s="56">
        <v>0.07</v>
      </c>
    </row>
    <row r="49" spans="1:28" ht="12.75" customHeight="1">
      <c r="A49" s="19" t="s">
        <v>66</v>
      </c>
      <c r="B49" s="33"/>
      <c r="C49" s="33"/>
      <c r="D49" s="53"/>
      <c r="E49" s="54"/>
      <c r="F49" s="51"/>
      <c r="G49" s="56"/>
      <c r="I49" s="52"/>
      <c r="J49" s="58" t="s">
        <v>67</v>
      </c>
      <c r="K49" s="58" t="s">
        <v>67</v>
      </c>
      <c r="L49" s="58" t="s">
        <v>67</v>
      </c>
      <c r="M49" s="58" t="s">
        <v>67</v>
      </c>
      <c r="N49" s="58" t="s">
        <v>67</v>
      </c>
      <c r="O49" s="58" t="s">
        <v>68</v>
      </c>
      <c r="P49" s="58" t="s">
        <v>68</v>
      </c>
      <c r="Q49" s="58" t="s">
        <v>68</v>
      </c>
      <c r="R49" s="58" t="s">
        <v>104</v>
      </c>
      <c r="S49" s="58" t="s">
        <v>104</v>
      </c>
      <c r="T49" s="58" t="s">
        <v>104</v>
      </c>
      <c r="U49" s="58" t="s">
        <v>101</v>
      </c>
      <c r="V49" s="58" t="s">
        <v>101</v>
      </c>
      <c r="W49" s="58" t="s">
        <v>101</v>
      </c>
      <c r="X49" s="58" t="s">
        <v>120</v>
      </c>
      <c r="Y49" s="58" t="s">
        <v>120</v>
      </c>
      <c r="Z49" s="58" t="s">
        <v>120</v>
      </c>
      <c r="AA49" s="58" t="s">
        <v>120</v>
      </c>
      <c r="AB49" s="58" t="s">
        <v>120</v>
      </c>
    </row>
    <row r="50" spans="1:28" ht="12.75" customHeight="1">
      <c r="A50" s="4" t="s">
        <v>23</v>
      </c>
      <c r="C50" s="28"/>
      <c r="E50" s="29"/>
      <c r="AA50" s="29"/>
      <c r="AB50" s="29"/>
    </row>
    <row r="51" spans="1:28" ht="12.75" customHeight="1">
      <c r="A51" s="11" t="s">
        <v>25</v>
      </c>
      <c r="B51" s="9">
        <v>4198690</v>
      </c>
      <c r="C51" s="9">
        <v>4290194</v>
      </c>
      <c r="D51" s="9">
        <v>4112872</v>
      </c>
      <c r="E51" s="76">
        <v>4133379</v>
      </c>
      <c r="F51" s="29">
        <v>3908984</v>
      </c>
      <c r="G51" s="29">
        <v>4111209.91</v>
      </c>
      <c r="H51" s="29">
        <f>4259167+1</f>
        <v>4259168</v>
      </c>
      <c r="I51" s="29">
        <v>4129162</v>
      </c>
      <c r="J51" s="29">
        <v>4185776</v>
      </c>
      <c r="K51" s="29">
        <v>4155828.48</v>
      </c>
      <c r="L51" s="29">
        <v>4267754</v>
      </c>
      <c r="M51" s="29">
        <v>4337259</v>
      </c>
      <c r="N51" s="29">
        <v>4393965</v>
      </c>
      <c r="O51" s="29">
        <v>4122255.75</v>
      </c>
      <c r="P51" s="29">
        <v>4403080</v>
      </c>
      <c r="Q51" s="29">
        <v>4419457.38</v>
      </c>
      <c r="R51" s="29">
        <v>4700850</v>
      </c>
      <c r="S51" s="29">
        <v>4268754</v>
      </c>
      <c r="T51" s="29">
        <v>4272258.39</v>
      </c>
      <c r="U51" s="29">
        <v>4435783</v>
      </c>
      <c r="V51" s="29">
        <v>4183050</v>
      </c>
      <c r="W51" s="29">
        <v>4160085.21</v>
      </c>
      <c r="X51" s="29">
        <f>4333772+6000</f>
        <v>4339772</v>
      </c>
      <c r="Y51" s="29">
        <v>5006571</v>
      </c>
      <c r="Z51" s="29">
        <f>4969137.78+6000</f>
        <v>4975137.78</v>
      </c>
      <c r="AA51" s="29">
        <f>5019616.12+6000</f>
        <v>5025616.12</v>
      </c>
      <c r="AB51" s="29">
        <f>5070094.46+6000</f>
        <v>5076094.46</v>
      </c>
    </row>
    <row r="52" spans="1:28" ht="12.75" customHeight="1" hidden="1">
      <c r="A52" s="11" t="s">
        <v>105</v>
      </c>
      <c r="B52" s="9">
        <v>4198690</v>
      </c>
      <c r="C52" s="9">
        <v>4290194</v>
      </c>
      <c r="D52" s="9">
        <v>4112872</v>
      </c>
      <c r="E52" s="76">
        <v>0</v>
      </c>
      <c r="F52" s="29">
        <v>0</v>
      </c>
      <c r="G52" s="29">
        <v>0</v>
      </c>
      <c r="H52" s="29">
        <v>0</v>
      </c>
      <c r="I52" s="29">
        <v>0</v>
      </c>
      <c r="J52" s="29">
        <v>7500</v>
      </c>
      <c r="K52" s="29">
        <v>0</v>
      </c>
      <c r="L52" s="29">
        <v>7500</v>
      </c>
      <c r="M52" s="29">
        <v>7500</v>
      </c>
      <c r="N52" s="29">
        <v>7500</v>
      </c>
      <c r="O52" s="29">
        <v>7500</v>
      </c>
      <c r="P52" s="29">
        <v>7500</v>
      </c>
      <c r="Q52" s="29">
        <v>7500</v>
      </c>
      <c r="R52" s="29">
        <v>9000</v>
      </c>
      <c r="S52" s="29">
        <v>9000</v>
      </c>
      <c r="T52" s="29">
        <v>9000</v>
      </c>
      <c r="U52" s="29">
        <v>9000</v>
      </c>
      <c r="V52" s="29">
        <v>0</v>
      </c>
      <c r="X52" s="29">
        <v>0</v>
      </c>
      <c r="Z52" s="29">
        <v>0</v>
      </c>
      <c r="AA52" s="29">
        <v>0</v>
      </c>
      <c r="AB52" s="29">
        <v>0</v>
      </c>
    </row>
    <row r="53" spans="1:28" ht="12.75" customHeight="1">
      <c r="A53" s="11" t="s">
        <v>106</v>
      </c>
      <c r="B53" s="9"/>
      <c r="C53" s="9"/>
      <c r="D53" s="9"/>
      <c r="E53" s="76"/>
      <c r="R53" s="29">
        <v>16000</v>
      </c>
      <c r="S53" s="29">
        <v>17200</v>
      </c>
      <c r="T53" s="29">
        <v>17200</v>
      </c>
      <c r="U53" s="29">
        <v>17200</v>
      </c>
      <c r="V53" s="29">
        <v>15000</v>
      </c>
      <c r="W53" s="29">
        <v>12255</v>
      </c>
      <c r="X53" s="29">
        <v>15000</v>
      </c>
      <c r="Y53" s="29">
        <v>15695</v>
      </c>
      <c r="Z53" s="29">
        <v>18000</v>
      </c>
      <c r="AA53" s="29">
        <v>18000</v>
      </c>
      <c r="AB53" s="29">
        <v>18000</v>
      </c>
    </row>
    <row r="54" spans="1:28" ht="12.75" customHeight="1">
      <c r="A54" s="11" t="s">
        <v>26</v>
      </c>
      <c r="B54" s="10">
        <v>188319.74</v>
      </c>
      <c r="C54" s="10">
        <v>195481</v>
      </c>
      <c r="D54" s="10">
        <v>170897.22</v>
      </c>
      <c r="E54" s="29">
        <v>178439.72</v>
      </c>
      <c r="F54" s="29">
        <v>163413</v>
      </c>
      <c r="G54" s="29">
        <v>165359.07</v>
      </c>
      <c r="H54" s="29">
        <v>165000</v>
      </c>
      <c r="I54" s="29">
        <v>164522.64</v>
      </c>
      <c r="J54" s="29">
        <v>165000</v>
      </c>
      <c r="K54" s="29">
        <v>199112.34</v>
      </c>
      <c r="L54" s="29">
        <v>165000</v>
      </c>
      <c r="M54" s="29">
        <v>171842.5</v>
      </c>
      <c r="N54" s="29">
        <v>165000</v>
      </c>
      <c r="O54" s="29">
        <v>171842.5</v>
      </c>
      <c r="P54" s="29">
        <v>180000</v>
      </c>
      <c r="Q54" s="29">
        <v>182958.74</v>
      </c>
      <c r="R54" s="29">
        <v>180000</v>
      </c>
      <c r="S54" s="29">
        <v>180000</v>
      </c>
      <c r="T54" s="29">
        <v>161406.13</v>
      </c>
      <c r="U54" s="29">
        <v>190000</v>
      </c>
      <c r="V54" s="29">
        <v>145000</v>
      </c>
      <c r="W54" s="29">
        <v>150645.14</v>
      </c>
      <c r="X54" s="29">
        <f>650*260</f>
        <v>169000</v>
      </c>
      <c r="Y54" s="29">
        <v>169000</v>
      </c>
      <c r="Z54" s="29">
        <v>170000</v>
      </c>
      <c r="AA54" s="29">
        <v>170000</v>
      </c>
      <c r="AB54" s="29">
        <v>170000</v>
      </c>
    </row>
    <row r="55" spans="1:28" ht="12.75" customHeight="1">
      <c r="A55" s="11" t="s">
        <v>30</v>
      </c>
      <c r="B55" s="10">
        <v>70309.5</v>
      </c>
      <c r="C55" s="10">
        <v>102751</v>
      </c>
      <c r="D55" s="10">
        <v>162344</v>
      </c>
      <c r="E55" s="29">
        <v>177199.71</v>
      </c>
      <c r="F55" s="29">
        <v>167997</v>
      </c>
      <c r="G55" s="29">
        <v>182185.77</v>
      </c>
      <c r="H55" s="29">
        <v>170000</v>
      </c>
      <c r="I55" s="29">
        <v>163465.89</v>
      </c>
      <c r="J55" s="29">
        <v>177000</v>
      </c>
      <c r="K55" s="29">
        <v>179940.84</v>
      </c>
      <c r="L55" s="29">
        <v>177000</v>
      </c>
      <c r="M55" s="29">
        <v>120960</v>
      </c>
      <c r="N55" s="29">
        <v>177000</v>
      </c>
      <c r="O55" s="29">
        <v>120960</v>
      </c>
      <c r="P55" s="29">
        <v>177000</v>
      </c>
      <c r="Q55" s="29">
        <v>206830</v>
      </c>
      <c r="R55" s="29">
        <v>187000</v>
      </c>
      <c r="S55" s="29">
        <v>200000</v>
      </c>
      <c r="T55" s="29">
        <v>228619.14</v>
      </c>
      <c r="U55" s="29">
        <v>240000</v>
      </c>
      <c r="V55" s="29">
        <v>260000</v>
      </c>
      <c r="W55" s="29">
        <v>265779.52</v>
      </c>
      <c r="X55" s="29">
        <v>285000</v>
      </c>
      <c r="Y55" s="29">
        <v>285000</v>
      </c>
      <c r="Z55" s="29">
        <v>300000</v>
      </c>
      <c r="AA55" s="29">
        <v>300000</v>
      </c>
      <c r="AB55" s="29">
        <v>300000</v>
      </c>
    </row>
    <row r="56" spans="1:28" ht="12.75" customHeight="1">
      <c r="A56" s="11" t="s">
        <v>0</v>
      </c>
      <c r="B56" s="10">
        <v>12800</v>
      </c>
      <c r="C56" s="10">
        <v>13680</v>
      </c>
      <c r="D56" s="10">
        <v>20394</v>
      </c>
      <c r="E56" s="29">
        <v>13545</v>
      </c>
      <c r="F56" s="29">
        <v>16895</v>
      </c>
      <c r="G56" s="29">
        <v>27100</v>
      </c>
      <c r="H56" s="29">
        <v>22000</v>
      </c>
      <c r="I56" s="29">
        <v>26900</v>
      </c>
      <c r="J56" s="29">
        <v>27000</v>
      </c>
      <c r="K56" s="29">
        <v>20320</v>
      </c>
      <c r="L56" s="29">
        <v>27000</v>
      </c>
      <c r="M56" s="29">
        <v>12415</v>
      </c>
      <c r="N56" s="29">
        <v>22000</v>
      </c>
      <c r="O56" s="29">
        <v>12415</v>
      </c>
      <c r="P56" s="29">
        <v>22000</v>
      </c>
      <c r="Q56" s="29">
        <v>4125</v>
      </c>
      <c r="R56" s="29">
        <v>22000</v>
      </c>
      <c r="S56" s="29">
        <v>5000</v>
      </c>
      <c r="T56" s="29">
        <v>7305</v>
      </c>
      <c r="U56" s="29">
        <v>8000</v>
      </c>
      <c r="V56" s="29">
        <v>18000</v>
      </c>
      <c r="W56" s="29">
        <v>26417.5</v>
      </c>
      <c r="X56" s="29">
        <v>10000</v>
      </c>
      <c r="Y56" s="29">
        <v>35000</v>
      </c>
      <c r="Z56" s="29">
        <v>32000</v>
      </c>
      <c r="AA56" s="29">
        <v>32000</v>
      </c>
      <c r="AB56" s="29">
        <v>32000</v>
      </c>
    </row>
    <row r="57" spans="1:28" ht="12.75" customHeight="1" hidden="1">
      <c r="A57" s="11" t="s">
        <v>1</v>
      </c>
      <c r="B57" s="10">
        <v>8238</v>
      </c>
      <c r="C57" s="10">
        <v>3949</v>
      </c>
      <c r="D57" s="10">
        <v>2973</v>
      </c>
      <c r="E57" s="29">
        <v>2023</v>
      </c>
      <c r="F57" s="29">
        <v>1848</v>
      </c>
      <c r="G57" s="29">
        <v>2285.8</v>
      </c>
      <c r="H57" s="29">
        <v>2000</v>
      </c>
      <c r="I57" s="29">
        <v>2233.29</v>
      </c>
      <c r="J57" s="29">
        <v>2300</v>
      </c>
      <c r="K57" s="29">
        <v>1509.99</v>
      </c>
      <c r="L57" s="29">
        <v>1500</v>
      </c>
      <c r="M57" s="29">
        <v>824</v>
      </c>
      <c r="N57" s="29">
        <v>1500</v>
      </c>
      <c r="O57" s="29">
        <v>823.57</v>
      </c>
      <c r="P57" s="29">
        <v>1500</v>
      </c>
      <c r="Q57" s="29">
        <v>7426</v>
      </c>
      <c r="R57" s="29">
        <v>1500</v>
      </c>
      <c r="S57" s="29">
        <v>500</v>
      </c>
      <c r="T57" s="29">
        <v>1784.53</v>
      </c>
      <c r="U57" s="29">
        <v>0</v>
      </c>
      <c r="V57" s="29">
        <v>2600</v>
      </c>
      <c r="X57" s="29">
        <v>0</v>
      </c>
      <c r="Z57" s="29">
        <v>0</v>
      </c>
      <c r="AA57" s="29">
        <v>0</v>
      </c>
      <c r="AB57" s="29">
        <v>0</v>
      </c>
    </row>
    <row r="58" spans="1:28" ht="12.75" customHeight="1">
      <c r="A58" s="18" t="s">
        <v>2</v>
      </c>
      <c r="B58" s="10">
        <v>32035.33</v>
      </c>
      <c r="C58" s="10">
        <v>10457</v>
      </c>
      <c r="D58" s="10">
        <v>14917</v>
      </c>
      <c r="E58" s="29">
        <v>15592</v>
      </c>
      <c r="F58" s="29">
        <v>7314</v>
      </c>
      <c r="G58" s="29">
        <v>51774.95</v>
      </c>
      <c r="H58" s="29">
        <v>11000</v>
      </c>
      <c r="I58" s="29">
        <v>8089</v>
      </c>
      <c r="J58" s="29">
        <v>11000</v>
      </c>
      <c r="K58" s="29">
        <v>2943.6</v>
      </c>
      <c r="L58" s="29">
        <v>5000</v>
      </c>
      <c r="M58" s="29">
        <v>8654</v>
      </c>
      <c r="N58" s="29">
        <v>5000</v>
      </c>
      <c r="O58" s="29">
        <v>19754.45</v>
      </c>
      <c r="P58" s="29">
        <v>5681</v>
      </c>
      <c r="Q58" s="29">
        <v>17184</v>
      </c>
      <c r="R58" s="29">
        <v>5700</v>
      </c>
      <c r="S58" s="29">
        <v>5700</v>
      </c>
      <c r="T58" s="29">
        <v>10569.42</v>
      </c>
      <c r="U58" s="29">
        <v>6000</v>
      </c>
      <c r="V58" s="29">
        <v>4000</v>
      </c>
      <c r="W58" s="29">
        <v>34314.02</v>
      </c>
      <c r="X58" s="29">
        <v>7412</v>
      </c>
      <c r="Y58" s="29">
        <v>17000</v>
      </c>
      <c r="Z58" s="29">
        <v>10000</v>
      </c>
      <c r="AA58" s="29">
        <v>10000</v>
      </c>
      <c r="AB58" s="29">
        <v>10000</v>
      </c>
    </row>
    <row r="59" spans="1:28" s="15" customFormat="1" ht="12.75" customHeight="1" hidden="1">
      <c r="A59" s="8" t="s">
        <v>54</v>
      </c>
      <c r="B59" s="10"/>
      <c r="C59" s="10"/>
      <c r="D59" s="10"/>
      <c r="E59" s="29"/>
      <c r="F59" s="29"/>
      <c r="G59" s="29"/>
      <c r="H59" s="29"/>
      <c r="I59" s="29"/>
      <c r="J59" s="29">
        <v>40000</v>
      </c>
      <c r="K59" s="29">
        <v>40000</v>
      </c>
      <c r="L59" s="29">
        <v>0</v>
      </c>
      <c r="M59" s="29">
        <v>0</v>
      </c>
      <c r="N59" s="29">
        <v>0</v>
      </c>
      <c r="O59" s="29">
        <v>0</v>
      </c>
      <c r="P59" s="29"/>
      <c r="Q59" s="29"/>
      <c r="R59" s="29">
        <v>20000</v>
      </c>
      <c r="S59" s="29">
        <v>20000</v>
      </c>
      <c r="T59" s="29">
        <v>20000</v>
      </c>
      <c r="U59" s="29">
        <v>0</v>
      </c>
      <c r="V59" s="29"/>
      <c r="W59" s="29"/>
      <c r="X59" s="29"/>
      <c r="Y59" s="29"/>
      <c r="Z59" s="29"/>
      <c r="AA59" s="29"/>
      <c r="AB59" s="29"/>
    </row>
    <row r="60" spans="1:28" s="15" customFormat="1" ht="12.75" customHeight="1">
      <c r="A60" s="8" t="s">
        <v>123</v>
      </c>
      <c r="B60" s="10"/>
      <c r="C60" s="10"/>
      <c r="D60" s="10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>
        <v>610072</v>
      </c>
      <c r="U60" s="29"/>
      <c r="V60" s="29"/>
      <c r="W60" s="29"/>
      <c r="X60" s="29"/>
      <c r="Y60" s="29"/>
      <c r="Z60" s="29"/>
      <c r="AA60" s="29"/>
      <c r="AB60" s="29"/>
    </row>
    <row r="61" spans="1:28" s="15" customFormat="1" ht="12.75" customHeight="1" hidden="1">
      <c r="A61" s="8" t="s">
        <v>122</v>
      </c>
      <c r="B61" s="10"/>
      <c r="C61" s="10"/>
      <c r="D61" s="10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>
        <v>332000</v>
      </c>
      <c r="W61" s="29"/>
      <c r="X61" s="29"/>
      <c r="Y61" s="29"/>
      <c r="Z61" s="29"/>
      <c r="AA61" s="29"/>
      <c r="AB61" s="29"/>
    </row>
    <row r="62" spans="1:32" s="15" customFormat="1" ht="12.75" customHeight="1">
      <c r="A62" s="8" t="s">
        <v>126</v>
      </c>
      <c r="B62" s="10"/>
      <c r="C62" s="10"/>
      <c r="D62" s="1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>
        <v>185163</v>
      </c>
      <c r="AA62" s="29">
        <v>185163</v>
      </c>
      <c r="AB62" s="29">
        <v>185163</v>
      </c>
      <c r="AF62" s="15" t="s">
        <v>130</v>
      </c>
    </row>
    <row r="63" spans="1:28" s="15" customFormat="1" ht="12.75" customHeight="1">
      <c r="A63" s="8" t="s">
        <v>124</v>
      </c>
      <c r="B63" s="10"/>
      <c r="C63" s="10"/>
      <c r="D63" s="10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>
        <v>408000</v>
      </c>
      <c r="V63" s="29"/>
      <c r="W63" s="29"/>
      <c r="X63" s="29">
        <v>380000</v>
      </c>
      <c r="Y63" s="29">
        <v>0</v>
      </c>
      <c r="Z63" s="29">
        <v>333027</v>
      </c>
      <c r="AA63" s="29">
        <v>282549</v>
      </c>
      <c r="AB63" s="29">
        <v>232071</v>
      </c>
    </row>
    <row r="64" spans="1:28" s="15" customFormat="1" ht="12.75" customHeight="1" hidden="1">
      <c r="A64" s="8" t="s">
        <v>53</v>
      </c>
      <c r="B64" s="10"/>
      <c r="C64" s="10"/>
      <c r="D64" s="10"/>
      <c r="E64" s="29"/>
      <c r="F64" s="29"/>
      <c r="G64" s="29"/>
      <c r="H64" s="29"/>
      <c r="I64" s="29"/>
      <c r="J64" s="29">
        <v>30651</v>
      </c>
      <c r="K64" s="29">
        <v>30651</v>
      </c>
      <c r="L64" s="29">
        <v>36249</v>
      </c>
      <c r="M64" s="29">
        <v>36249</v>
      </c>
      <c r="N64" s="29">
        <v>0</v>
      </c>
      <c r="O64" s="29">
        <v>30025</v>
      </c>
      <c r="P64" s="29">
        <v>16520</v>
      </c>
      <c r="Q64" s="29">
        <v>16520</v>
      </c>
      <c r="R64" s="29">
        <v>0</v>
      </c>
      <c r="S64" s="29">
        <v>151950</v>
      </c>
      <c r="T64" s="29"/>
      <c r="U64" s="29">
        <v>0</v>
      </c>
      <c r="V64" s="29"/>
      <c r="W64" s="29"/>
      <c r="X64" s="29"/>
      <c r="Y64" s="29"/>
      <c r="Z64" s="29"/>
      <c r="AA64" s="29"/>
      <c r="AB64" s="29"/>
    </row>
    <row r="65" spans="1:28" s="15" customFormat="1" ht="12.75" customHeight="1" hidden="1">
      <c r="A65" s="8" t="s">
        <v>108</v>
      </c>
      <c r="B65" s="10"/>
      <c r="C65" s="10"/>
      <c r="D65" s="10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>
        <v>0</v>
      </c>
      <c r="V65" s="29"/>
      <c r="W65" s="29"/>
      <c r="X65" s="29"/>
      <c r="Y65" s="29"/>
      <c r="Z65" s="29"/>
      <c r="AA65" s="29"/>
      <c r="AB65" s="29"/>
    </row>
    <row r="66" spans="1:28" s="15" customFormat="1" ht="12.75" customHeight="1" hidden="1">
      <c r="A66" s="8" t="s">
        <v>109</v>
      </c>
      <c r="B66" s="10"/>
      <c r="C66" s="10"/>
      <c r="D66" s="10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>
        <v>0</v>
      </c>
      <c r="V66" s="29"/>
      <c r="W66" s="29"/>
      <c r="X66" s="29"/>
      <c r="Y66" s="29"/>
      <c r="Z66" s="29"/>
      <c r="AA66" s="29"/>
      <c r="AB66" s="29"/>
    </row>
    <row r="67" spans="1:28" ht="15" customHeight="1" thickBot="1">
      <c r="A67" s="72" t="s">
        <v>24</v>
      </c>
      <c r="B67" s="23">
        <f>SUM(B51:B64)</f>
        <v>8709082.57</v>
      </c>
      <c r="C67" s="23">
        <f>SUM(C51:C64)</f>
        <v>8906706</v>
      </c>
      <c r="D67" s="23">
        <f>SUM(D51:D64)</f>
        <v>8597269.22</v>
      </c>
      <c r="E67" s="38">
        <f>SUM(E51:E64)+1</f>
        <v>4520179.43</v>
      </c>
      <c r="F67" s="38">
        <f aca="true" t="shared" si="9" ref="F67:O67">SUM(F51:F64)</f>
        <v>4266451</v>
      </c>
      <c r="G67" s="38">
        <f t="shared" si="9"/>
        <v>4539915.5</v>
      </c>
      <c r="H67" s="38">
        <f t="shared" si="9"/>
        <v>4629168</v>
      </c>
      <c r="I67" s="38">
        <f t="shared" si="9"/>
        <v>4494372.819999999</v>
      </c>
      <c r="J67" s="38">
        <f t="shared" si="9"/>
        <v>4646227</v>
      </c>
      <c r="K67" s="38">
        <f t="shared" si="9"/>
        <v>4630306.25</v>
      </c>
      <c r="L67" s="38">
        <f t="shared" si="9"/>
        <v>4687003</v>
      </c>
      <c r="M67" s="38">
        <f t="shared" si="9"/>
        <v>4695703.5</v>
      </c>
      <c r="N67" s="38">
        <f t="shared" si="9"/>
        <v>4771965</v>
      </c>
      <c r="O67" s="38">
        <f t="shared" si="9"/>
        <v>4485576.2700000005</v>
      </c>
      <c r="P67" s="38">
        <v>4813281</v>
      </c>
      <c r="Q67" s="38">
        <f>SUM(Q51:Q64)</f>
        <v>4862001.12</v>
      </c>
      <c r="R67" s="38">
        <f>SUM(R51:R64)</f>
        <v>5142050</v>
      </c>
      <c r="S67" s="38">
        <f>SUM(S51:S64)</f>
        <v>4858104</v>
      </c>
      <c r="T67" s="38">
        <f>SUM(T51:T64)</f>
        <v>5338214.609999999</v>
      </c>
      <c r="U67" s="38">
        <f aca="true" t="shared" si="10" ref="U67:Z67">SUM(U51:U66)</f>
        <v>5313983</v>
      </c>
      <c r="V67" s="38">
        <f t="shared" si="10"/>
        <v>4959650</v>
      </c>
      <c r="W67" s="38">
        <f t="shared" si="10"/>
        <v>4649496.389999999</v>
      </c>
      <c r="X67" s="38">
        <f t="shared" si="10"/>
        <v>5206184</v>
      </c>
      <c r="Y67" s="38">
        <f t="shared" si="10"/>
        <v>5528266</v>
      </c>
      <c r="Z67" s="38">
        <f t="shared" si="10"/>
        <v>6023327.78</v>
      </c>
      <c r="AA67" s="38">
        <f>SUM(AA51:AA66)</f>
        <v>6023328.12</v>
      </c>
      <c r="AB67" s="38">
        <f>SUM(AB51:AB66)</f>
        <v>6023328.46</v>
      </c>
    </row>
    <row r="68" spans="1:28" ht="14.25" customHeight="1" thickTop="1">
      <c r="A68" s="11"/>
      <c r="B68" s="7"/>
      <c r="C68" s="7"/>
      <c r="D68" s="7"/>
      <c r="E68" s="29"/>
      <c r="AA68" s="29"/>
      <c r="AB68" s="29"/>
    </row>
    <row r="69" spans="1:28" ht="15.75">
      <c r="A69" s="73" t="s">
        <v>103</v>
      </c>
      <c r="B69" s="17">
        <f aca="true" t="shared" si="11" ref="B69:I69">B67-B41</f>
        <v>4190804.46</v>
      </c>
      <c r="C69" s="17">
        <f t="shared" si="11"/>
        <v>4670093.72</v>
      </c>
      <c r="D69" s="17">
        <f t="shared" si="11"/>
        <v>4345677.930000001</v>
      </c>
      <c r="E69" s="17">
        <f t="shared" si="11"/>
        <v>160041.22999999952</v>
      </c>
      <c r="F69" s="17">
        <f t="shared" si="11"/>
        <v>-55000</v>
      </c>
      <c r="G69" s="17">
        <f t="shared" si="11"/>
        <v>72090.83000000007</v>
      </c>
      <c r="H69" s="17">
        <f t="shared" si="11"/>
        <v>66000.34899999946</v>
      </c>
      <c r="I69" s="17">
        <f t="shared" si="11"/>
        <v>-47200.40000000037</v>
      </c>
      <c r="J69" s="57">
        <v>0</v>
      </c>
      <c r="K69" s="17">
        <f>K67-K41</f>
        <v>26125.62000000011</v>
      </c>
      <c r="L69" s="17">
        <f>L67-L41</f>
        <v>15132.20350000076</v>
      </c>
      <c r="M69" s="17">
        <f>M67-M41</f>
        <v>-41521.5</v>
      </c>
      <c r="N69" s="17">
        <f>N67-N41</f>
        <v>-29826.68250000011</v>
      </c>
      <c r="O69" s="17">
        <f>O67-O41</f>
        <v>-206213.1200000001</v>
      </c>
      <c r="P69" s="17">
        <v>-0.28832018189132214</v>
      </c>
      <c r="Q69" s="17">
        <f aca="true" t="shared" si="12" ref="Q69:Y69">Q67-Q41</f>
        <v>-269359.2899999991</v>
      </c>
      <c r="R69" s="17">
        <f t="shared" si="12"/>
        <v>0</v>
      </c>
      <c r="S69" s="17">
        <f t="shared" si="12"/>
        <v>-211346</v>
      </c>
      <c r="T69" s="17">
        <f t="shared" si="12"/>
        <v>345899.95999999996</v>
      </c>
      <c r="U69" s="17">
        <f t="shared" si="12"/>
        <v>0.45250000059604645</v>
      </c>
      <c r="V69" s="17">
        <f t="shared" si="12"/>
        <v>-95896.69050000049</v>
      </c>
      <c r="W69" s="17">
        <f>W67-W41</f>
        <v>-347389.8400000008</v>
      </c>
      <c r="X69" s="17">
        <f t="shared" si="12"/>
        <v>0.16449500061571598</v>
      </c>
      <c r="Y69" s="17">
        <f t="shared" si="12"/>
        <v>25530</v>
      </c>
      <c r="Z69" s="17">
        <f>Z67-Z41</f>
        <v>-0.32017500046640635</v>
      </c>
      <c r="AA69" s="17">
        <f>AA67-AA41</f>
        <v>0.019824999384582043</v>
      </c>
      <c r="AB69" s="17">
        <f>AB67-AB41</f>
        <v>0.35982499923557043</v>
      </c>
    </row>
    <row r="70" spans="1:26" ht="14.25" hidden="1">
      <c r="A70" s="24" t="s">
        <v>64</v>
      </c>
      <c r="B70" s="9"/>
      <c r="C70" s="9"/>
      <c r="D70" s="9"/>
      <c r="E70" s="9"/>
      <c r="N70" s="29" t="e">
        <f>N69-#REF!</f>
        <v>#REF!</v>
      </c>
      <c r="O70" s="29" t="e">
        <f>O69-#REF!</f>
        <v>#REF!</v>
      </c>
      <c r="P70" s="29" t="e">
        <f>P69-#REF!</f>
        <v>#REF!</v>
      </c>
      <c r="Q70" s="30">
        <f>Q69-P69</f>
        <v>-269359.0016798172</v>
      </c>
      <c r="R70" s="29" t="e">
        <f>R69-#REF!</f>
        <v>#REF!</v>
      </c>
      <c r="S70" s="29" t="e">
        <f>S69-#REF!</f>
        <v>#REF!</v>
      </c>
      <c r="U70" s="29" t="e">
        <f>U69-#REF!</f>
        <v>#REF!</v>
      </c>
      <c r="X70" s="29" t="e">
        <f>X69-#REF!</f>
        <v>#REF!</v>
      </c>
      <c r="Z70" s="29" t="e">
        <f>Z69-#REF!</f>
        <v>#REF!</v>
      </c>
    </row>
    <row r="71" ht="12.75">
      <c r="Q71" s="30"/>
    </row>
    <row r="72" ht="12.75">
      <c r="Q72" s="30"/>
    </row>
    <row r="73" ht="12.75">
      <c r="Q73" s="30"/>
    </row>
    <row r="74" ht="12.75">
      <c r="Q74" s="30"/>
    </row>
    <row r="75" ht="12.75">
      <c r="Q75" s="30"/>
    </row>
    <row r="76" ht="12.75">
      <c r="Q76" s="30"/>
    </row>
    <row r="77" ht="12.75">
      <c r="Q77" s="30"/>
    </row>
    <row r="78" ht="12.75">
      <c r="Q78" s="30"/>
    </row>
    <row r="79" ht="12.75">
      <c r="Q79" s="30"/>
    </row>
    <row r="80" ht="12.75">
      <c r="Q80" s="30"/>
    </row>
    <row r="81" ht="12.75">
      <c r="Q81" s="30"/>
    </row>
    <row r="82" ht="12.75">
      <c r="Q82" s="30"/>
    </row>
    <row r="83" ht="12.75">
      <c r="Q83" s="30"/>
    </row>
    <row r="84" ht="12.75">
      <c r="Q84" s="30"/>
    </row>
    <row r="85" ht="12.75">
      <c r="Q85" s="30"/>
    </row>
    <row r="86" ht="12.75">
      <c r="Q86" s="30"/>
    </row>
    <row r="87" ht="12.75">
      <c r="Q87" s="30"/>
    </row>
    <row r="88" ht="12.75">
      <c r="Q88" s="30"/>
    </row>
    <row r="89" ht="12.75">
      <c r="Q89" s="30"/>
    </row>
    <row r="90" ht="12.75">
      <c r="Q90" s="30"/>
    </row>
    <row r="91" ht="12.75">
      <c r="Q91" s="30"/>
    </row>
    <row r="92" ht="12.75">
      <c r="Q92" s="30"/>
    </row>
    <row r="93" ht="12.75">
      <c r="Q93" s="30"/>
    </row>
    <row r="94" ht="12.75">
      <c r="Q94" s="30"/>
    </row>
    <row r="95" ht="12.75">
      <c r="Q95" s="30"/>
    </row>
    <row r="96" ht="12.75">
      <c r="Q96" s="30"/>
    </row>
    <row r="97" ht="12.75">
      <c r="Q97" s="30"/>
    </row>
    <row r="98" ht="12.75">
      <c r="Q98" s="30"/>
    </row>
    <row r="99" ht="12.75">
      <c r="Q99" s="30"/>
    </row>
    <row r="100" ht="12.75">
      <c r="Q100" s="30"/>
    </row>
    <row r="101" ht="12.75">
      <c r="Q101" s="30"/>
    </row>
    <row r="102" ht="12.75">
      <c r="Q102" s="30"/>
    </row>
    <row r="103" ht="12.75">
      <c r="Q103" s="30"/>
    </row>
    <row r="104" ht="12.75">
      <c r="Q104" s="30"/>
    </row>
    <row r="105" ht="12.75">
      <c r="Q105" s="30"/>
    </row>
    <row r="106" ht="12.75">
      <c r="Q106" s="30"/>
    </row>
    <row r="107" ht="12.75">
      <c r="Q107" s="30"/>
    </row>
    <row r="108" ht="12.75">
      <c r="Q108" s="30"/>
    </row>
    <row r="109" ht="12.75">
      <c r="Q109" s="30"/>
    </row>
    <row r="110" ht="12.75">
      <c r="Q110" s="30"/>
    </row>
    <row r="111" ht="12.75">
      <c r="Q111" s="30"/>
    </row>
    <row r="112" ht="12.75">
      <c r="Q112" s="30"/>
    </row>
    <row r="113" ht="12.75">
      <c r="Q113" s="30"/>
    </row>
    <row r="114" ht="12.75">
      <c r="Q114" s="30"/>
    </row>
    <row r="115" ht="12.75">
      <c r="Q115" s="30"/>
    </row>
    <row r="116" ht="12.75">
      <c r="Q116" s="30"/>
    </row>
    <row r="117" ht="12.75">
      <c r="Q117" s="30"/>
    </row>
    <row r="118" ht="12.75">
      <c r="Q118" s="30"/>
    </row>
    <row r="119" ht="12.75">
      <c r="Q119" s="30"/>
    </row>
    <row r="120" ht="12.75">
      <c r="Q120" s="30"/>
    </row>
    <row r="121" ht="12.75">
      <c r="Q121" s="30"/>
    </row>
    <row r="122" ht="12.75">
      <c r="Q122" s="30"/>
    </row>
    <row r="123" ht="12.75">
      <c r="Q123" s="30"/>
    </row>
    <row r="124" ht="12.75">
      <c r="Q124" s="30"/>
    </row>
    <row r="125" ht="12.75">
      <c r="Q125" s="30"/>
    </row>
    <row r="126" ht="12.75">
      <c r="Q126" s="30"/>
    </row>
    <row r="127" ht="12.75">
      <c r="Q127" s="30"/>
    </row>
    <row r="128" ht="12.75">
      <c r="Q128" s="30"/>
    </row>
    <row r="129" ht="12.75">
      <c r="Q129" s="30"/>
    </row>
    <row r="130" ht="12.75">
      <c r="Q130" s="30"/>
    </row>
    <row r="131" ht="12.75">
      <c r="Q131" s="30"/>
    </row>
    <row r="132" ht="12.75">
      <c r="Q132" s="30"/>
    </row>
    <row r="133" ht="12.75">
      <c r="Q133" s="30"/>
    </row>
    <row r="134" ht="12.75">
      <c r="Q134" s="30"/>
    </row>
    <row r="135" ht="12.75">
      <c r="Q135" s="30"/>
    </row>
    <row r="136" ht="12.75">
      <c r="Q136" s="30"/>
    </row>
    <row r="137" ht="12.75">
      <c r="Q137" s="30"/>
    </row>
    <row r="138" ht="12.75">
      <c r="Q138" s="30"/>
    </row>
    <row r="139" ht="12.75">
      <c r="Q139" s="30"/>
    </row>
    <row r="140" ht="12.75">
      <c r="Q140" s="30"/>
    </row>
    <row r="141" ht="12.75">
      <c r="Q141" s="30"/>
    </row>
    <row r="142" ht="12.75">
      <c r="Q142" s="30"/>
    </row>
    <row r="143" ht="12.75">
      <c r="Q143" s="30"/>
    </row>
    <row r="144" ht="12.75">
      <c r="Q144" s="30"/>
    </row>
    <row r="145" ht="12.75">
      <c r="Q145" s="30"/>
    </row>
    <row r="146" ht="12.75">
      <c r="Q146" s="30"/>
    </row>
    <row r="147" ht="12.75">
      <c r="Q147" s="30"/>
    </row>
    <row r="148" ht="12.75">
      <c r="Q148" s="30"/>
    </row>
    <row r="149" ht="12.75">
      <c r="Q149" s="30"/>
    </row>
    <row r="150" ht="12.75">
      <c r="Q150" s="30"/>
    </row>
    <row r="151" ht="12.75">
      <c r="Q151" s="30"/>
    </row>
    <row r="152" ht="12.75">
      <c r="Q152" s="30"/>
    </row>
    <row r="153" ht="12.75">
      <c r="Q153" s="30"/>
    </row>
    <row r="154" ht="12.75">
      <c r="Q154" s="30"/>
    </row>
    <row r="155" ht="12.75">
      <c r="Q155" s="30"/>
    </row>
    <row r="156" ht="12.75">
      <c r="Q156" s="30"/>
    </row>
    <row r="157" ht="12.75">
      <c r="Q157" s="30"/>
    </row>
    <row r="158" ht="12.75">
      <c r="Q158" s="30"/>
    </row>
    <row r="159" ht="12.75">
      <c r="Q159" s="30"/>
    </row>
    <row r="160" ht="12.75">
      <c r="Q160" s="30"/>
    </row>
    <row r="161" ht="12.75">
      <c r="Q161" s="30"/>
    </row>
    <row r="162" ht="12.75">
      <c r="Q162" s="30"/>
    </row>
    <row r="163" ht="12.75">
      <c r="Q163" s="30"/>
    </row>
    <row r="164" ht="12.75">
      <c r="Q164" s="30"/>
    </row>
    <row r="165" ht="12.75">
      <c r="Q165" s="30"/>
    </row>
    <row r="166" ht="12.75">
      <c r="Q166" s="30"/>
    </row>
    <row r="167" ht="12.75">
      <c r="Q167" s="30"/>
    </row>
    <row r="168" ht="12.75">
      <c r="Q168" s="30"/>
    </row>
    <row r="169" ht="12.75">
      <c r="Q169" s="30"/>
    </row>
    <row r="170" ht="12.75">
      <c r="Q170" s="30"/>
    </row>
    <row r="171" ht="12.75">
      <c r="Q171" s="30"/>
    </row>
    <row r="172" ht="12.75">
      <c r="Q172" s="30"/>
    </row>
    <row r="173" ht="12.75">
      <c r="Q173" s="30"/>
    </row>
    <row r="174" ht="12.75">
      <c r="Q174" s="30"/>
    </row>
    <row r="175" ht="12.75">
      <c r="Q175" s="30"/>
    </row>
    <row r="176" ht="12.75">
      <c r="Q176" s="30"/>
    </row>
    <row r="177" ht="12.75">
      <c r="Q177" s="30"/>
    </row>
    <row r="178" ht="12.75">
      <c r="Q178" s="30"/>
    </row>
    <row r="179" ht="12.75">
      <c r="Q179" s="30"/>
    </row>
    <row r="180" ht="12.75">
      <c r="Q180" s="30"/>
    </row>
    <row r="181" ht="12.75">
      <c r="Q181" s="30"/>
    </row>
    <row r="182" ht="12.75">
      <c r="Q182" s="30"/>
    </row>
    <row r="183" ht="12.75">
      <c r="Q183" s="30"/>
    </row>
    <row r="184" ht="12.75">
      <c r="Q184" s="30"/>
    </row>
    <row r="185" ht="12.75">
      <c r="Q185" s="30"/>
    </row>
    <row r="186" ht="12.75">
      <c r="Q186" s="30"/>
    </row>
    <row r="187" ht="12.75">
      <c r="Q187" s="30"/>
    </row>
    <row r="188" ht="12.75">
      <c r="Q188" s="30"/>
    </row>
    <row r="189" ht="12.75">
      <c r="Q189" s="30"/>
    </row>
    <row r="190" ht="12.75">
      <c r="Q190" s="30"/>
    </row>
    <row r="191" ht="12.75">
      <c r="Q191" s="30"/>
    </row>
    <row r="192" ht="12.75">
      <c r="Q192" s="30"/>
    </row>
    <row r="193" ht="12.75">
      <c r="Q193" s="30"/>
    </row>
    <row r="194" ht="12.75">
      <c r="Q194" s="30"/>
    </row>
    <row r="195" ht="12.75">
      <c r="Q195" s="30"/>
    </row>
    <row r="196" ht="12.75">
      <c r="Q196" s="30"/>
    </row>
    <row r="197" ht="12.75">
      <c r="Q197" s="30"/>
    </row>
    <row r="198" ht="12.75">
      <c r="Q198" s="30"/>
    </row>
    <row r="199" ht="12.75">
      <c r="Q199" s="30"/>
    </row>
    <row r="200" ht="12.75">
      <c r="Q200" s="30"/>
    </row>
    <row r="201" ht="12.75">
      <c r="Q201" s="30"/>
    </row>
    <row r="202" ht="12.75">
      <c r="Q202" s="30"/>
    </row>
    <row r="203" ht="12.75">
      <c r="Q203" s="30"/>
    </row>
    <row r="204" ht="12.75">
      <c r="Q204" s="30"/>
    </row>
    <row r="205" ht="12.75">
      <c r="Q205" s="30"/>
    </row>
    <row r="206" ht="12.75">
      <c r="Q206" s="30"/>
    </row>
    <row r="207" ht="12.75">
      <c r="Q207" s="30"/>
    </row>
    <row r="208" ht="12.75">
      <c r="Q208" s="30"/>
    </row>
    <row r="209" ht="12.75">
      <c r="Q209" s="30"/>
    </row>
    <row r="210" ht="12.75">
      <c r="Q210" s="30"/>
    </row>
    <row r="211" ht="12.75">
      <c r="Q211" s="30"/>
    </row>
    <row r="212" ht="12.75">
      <c r="Q212" s="30"/>
    </row>
    <row r="213" ht="12.75">
      <c r="Q213" s="30"/>
    </row>
    <row r="214" ht="12.75">
      <c r="Q214" s="30"/>
    </row>
    <row r="215" ht="12.75">
      <c r="Q215" s="30"/>
    </row>
    <row r="216" ht="12.75">
      <c r="Q216" s="30"/>
    </row>
    <row r="217" ht="12.75">
      <c r="Q217" s="30"/>
    </row>
    <row r="218" ht="12.75">
      <c r="Q218" s="30"/>
    </row>
    <row r="219" ht="12.75">
      <c r="Q219" s="30"/>
    </row>
    <row r="220" ht="12.75">
      <c r="Q220" s="30"/>
    </row>
    <row r="221" ht="12.75">
      <c r="Q221" s="30"/>
    </row>
    <row r="222" ht="12.75">
      <c r="Q222" s="30"/>
    </row>
    <row r="223" ht="12.75">
      <c r="Q223" s="30"/>
    </row>
    <row r="224" ht="12.75">
      <c r="Q224" s="30"/>
    </row>
    <row r="225" ht="12.75">
      <c r="Q225" s="30"/>
    </row>
    <row r="226" ht="12.75">
      <c r="Q226" s="30"/>
    </row>
    <row r="227" ht="12.75">
      <c r="Q227" s="30"/>
    </row>
    <row r="228" ht="12.75">
      <c r="Q228" s="30"/>
    </row>
    <row r="229" ht="12.75">
      <c r="Q229" s="30"/>
    </row>
    <row r="230" ht="12.75">
      <c r="Q230" s="30"/>
    </row>
    <row r="231" ht="12.75">
      <c r="Q231" s="30"/>
    </row>
    <row r="232" ht="12.75">
      <c r="Q232" s="30"/>
    </row>
    <row r="233" ht="12.75">
      <c r="Q233" s="30"/>
    </row>
    <row r="234" ht="12.75">
      <c r="Q234" s="30"/>
    </row>
    <row r="235" ht="12.75">
      <c r="Q235" s="30"/>
    </row>
    <row r="236" ht="12.75">
      <c r="Q236" s="30"/>
    </row>
    <row r="237" ht="12.75">
      <c r="Q237" s="30"/>
    </row>
    <row r="238" ht="12.75">
      <c r="Q238" s="30"/>
    </row>
    <row r="239" ht="12.75">
      <c r="Q239" s="30"/>
    </row>
    <row r="240" ht="12.75">
      <c r="Q240" s="30"/>
    </row>
    <row r="241" ht="12.75">
      <c r="Q241" s="30"/>
    </row>
    <row r="242" ht="12.75">
      <c r="Q242" s="30"/>
    </row>
    <row r="243" ht="12.75">
      <c r="Q243" s="30"/>
    </row>
    <row r="244" ht="12.75">
      <c r="Q244" s="30"/>
    </row>
    <row r="245" ht="12.75">
      <c r="Q245" s="30"/>
    </row>
    <row r="246" ht="12.75">
      <c r="Q246" s="30"/>
    </row>
    <row r="247" ht="12.75">
      <c r="Q247" s="30"/>
    </row>
    <row r="248" ht="12.75">
      <c r="Q248" s="30"/>
    </row>
    <row r="249" ht="12.75">
      <c r="Q249" s="30"/>
    </row>
    <row r="250" ht="12.75">
      <c r="Q250" s="30"/>
    </row>
    <row r="251" ht="12.75">
      <c r="Q251" s="30"/>
    </row>
    <row r="252" ht="12.75">
      <c r="Q252" s="30"/>
    </row>
    <row r="253" ht="12.75">
      <c r="Q253" s="30"/>
    </row>
    <row r="254" ht="12.75">
      <c r="Q254" s="30"/>
    </row>
    <row r="255" ht="12.75">
      <c r="Q255" s="30"/>
    </row>
    <row r="256" ht="12.75">
      <c r="Q256" s="30"/>
    </row>
    <row r="257" ht="12.75">
      <c r="Q257" s="30"/>
    </row>
    <row r="258" ht="12.75">
      <c r="Q258" s="30"/>
    </row>
    <row r="259" ht="12.75">
      <c r="Q259" s="30"/>
    </row>
    <row r="260" ht="12.75">
      <c r="Q260" s="30"/>
    </row>
    <row r="261" ht="12.75">
      <c r="Q261" s="30"/>
    </row>
    <row r="262" ht="12.75">
      <c r="Q262" s="30"/>
    </row>
    <row r="263" ht="12.75">
      <c r="Q263" s="30"/>
    </row>
    <row r="264" ht="12.75">
      <c r="Q264" s="30"/>
    </row>
    <row r="265" ht="12.75">
      <c r="Q265" s="30"/>
    </row>
    <row r="266" ht="12.75">
      <c r="Q266" s="30"/>
    </row>
    <row r="267" ht="12.75">
      <c r="Q267" s="30"/>
    </row>
    <row r="268" ht="12.75">
      <c r="Q268" s="30"/>
    </row>
    <row r="269" ht="12.75">
      <c r="Q269" s="30"/>
    </row>
    <row r="270" ht="12.75">
      <c r="Q270" s="30"/>
    </row>
    <row r="271" ht="12.75">
      <c r="Q271" s="30"/>
    </row>
    <row r="272" ht="12.75">
      <c r="Q272" s="30"/>
    </row>
    <row r="273" ht="12.75">
      <c r="Q273" s="30"/>
    </row>
    <row r="274" ht="12.75">
      <c r="Q274" s="30"/>
    </row>
    <row r="275" ht="12.75">
      <c r="Q275" s="30"/>
    </row>
    <row r="276" ht="12.75">
      <c r="Q276" s="30"/>
    </row>
    <row r="277" ht="12.75">
      <c r="Q277" s="30"/>
    </row>
    <row r="278" ht="12.75">
      <c r="Q278" s="30"/>
    </row>
    <row r="279" ht="12.75">
      <c r="Q279" s="30"/>
    </row>
    <row r="280" ht="12.75">
      <c r="Q280" s="30"/>
    </row>
    <row r="281" ht="12.75">
      <c r="Q281" s="30"/>
    </row>
    <row r="282" ht="12.75">
      <c r="Q282" s="30"/>
    </row>
    <row r="283" ht="12.75">
      <c r="Q283" s="30"/>
    </row>
    <row r="284" ht="12.75">
      <c r="Q284" s="30"/>
    </row>
    <row r="285" ht="12.75">
      <c r="Q285" s="30"/>
    </row>
    <row r="286" ht="12.75">
      <c r="Q286" s="30"/>
    </row>
    <row r="287" ht="12.75">
      <c r="Q287" s="30"/>
    </row>
    <row r="288" ht="12.75">
      <c r="Q288" s="30"/>
    </row>
    <row r="289" ht="12.75">
      <c r="Q289" s="30"/>
    </row>
    <row r="290" ht="12.75">
      <c r="Q290" s="30"/>
    </row>
    <row r="291" ht="12.75">
      <c r="Q291" s="30"/>
    </row>
    <row r="292" ht="12.75">
      <c r="Q292" s="30"/>
    </row>
    <row r="293" ht="12.75">
      <c r="Q293" s="30"/>
    </row>
    <row r="294" ht="12.75">
      <c r="Q294" s="30"/>
    </row>
    <row r="295" ht="12.75">
      <c r="Q295" s="30"/>
    </row>
    <row r="296" ht="12.75">
      <c r="Q296" s="30"/>
    </row>
    <row r="297" ht="12.75">
      <c r="Q297" s="30"/>
    </row>
    <row r="298" ht="12.75">
      <c r="Q298" s="30"/>
    </row>
    <row r="299" ht="12.75">
      <c r="Q299" s="30"/>
    </row>
    <row r="300" ht="12.75">
      <c r="Q300" s="30"/>
    </row>
    <row r="301" ht="12.75">
      <c r="Q301" s="30"/>
    </row>
    <row r="302" ht="12.75">
      <c r="Q302" s="30"/>
    </row>
    <row r="303" ht="12.75">
      <c r="Q303" s="30"/>
    </row>
    <row r="304" ht="12.75">
      <c r="Q304" s="30"/>
    </row>
    <row r="305" ht="12.75">
      <c r="Q305" s="30"/>
    </row>
    <row r="306" ht="12.75">
      <c r="Q306" s="30"/>
    </row>
    <row r="307" ht="12.75">
      <c r="Q307" s="30"/>
    </row>
    <row r="308" ht="12.75">
      <c r="Q308" s="30"/>
    </row>
    <row r="309" ht="12.75">
      <c r="Q309" s="30"/>
    </row>
    <row r="310" ht="12.75">
      <c r="Q310" s="30"/>
    </row>
    <row r="311" ht="12.75">
      <c r="Q311" s="30"/>
    </row>
    <row r="312" ht="12.75">
      <c r="Q312" s="30"/>
    </row>
    <row r="313" ht="12.75">
      <c r="Q313" s="30"/>
    </row>
    <row r="314" ht="12.75">
      <c r="Q314" s="30"/>
    </row>
    <row r="315" ht="12.75">
      <c r="Q315" s="30"/>
    </row>
    <row r="316" ht="12.75">
      <c r="Q316" s="30"/>
    </row>
    <row r="317" ht="12.75">
      <c r="Q317" s="30"/>
    </row>
    <row r="318" ht="12.75">
      <c r="Q318" s="30"/>
    </row>
    <row r="319" ht="12.75">
      <c r="Q319" s="30"/>
    </row>
    <row r="320" ht="12.75">
      <c r="Q320" s="30"/>
    </row>
    <row r="321" ht="12.75">
      <c r="Q321" s="30"/>
    </row>
    <row r="322" ht="12.75">
      <c r="Q322" s="30"/>
    </row>
    <row r="323" ht="12.75">
      <c r="Q323" s="30"/>
    </row>
    <row r="324" ht="12.75">
      <c r="Q324" s="30"/>
    </row>
    <row r="325" ht="12.75">
      <c r="Q325" s="30"/>
    </row>
    <row r="326" ht="12.75">
      <c r="Q326" s="30"/>
    </row>
    <row r="327" ht="12.75">
      <c r="Q327" s="30"/>
    </row>
    <row r="328" ht="12.75">
      <c r="Q328" s="30"/>
    </row>
    <row r="329" ht="12.75">
      <c r="Q329" s="30"/>
    </row>
    <row r="330" ht="12.75">
      <c r="Q330" s="30"/>
    </row>
    <row r="331" ht="12.75">
      <c r="Q331" s="30"/>
    </row>
    <row r="332" ht="12.75">
      <c r="Q332" s="30"/>
    </row>
    <row r="333" ht="12.75">
      <c r="Q333" s="30"/>
    </row>
    <row r="334" ht="12.75">
      <c r="Q334" s="30"/>
    </row>
    <row r="335" ht="12.75">
      <c r="Q335" s="30"/>
    </row>
    <row r="336" ht="12.75">
      <c r="Q336" s="30"/>
    </row>
    <row r="337" ht="12.75">
      <c r="Q337" s="30"/>
    </row>
    <row r="338" ht="12.75">
      <c r="Q338" s="30"/>
    </row>
    <row r="339" ht="12.75">
      <c r="Q339" s="30"/>
    </row>
    <row r="340" ht="12.75">
      <c r="Q340" s="30"/>
    </row>
    <row r="341" ht="12.75">
      <c r="Q341" s="30"/>
    </row>
    <row r="342" ht="12.75">
      <c r="Q342" s="30"/>
    </row>
    <row r="343" ht="12.75">
      <c r="Q343" s="30"/>
    </row>
    <row r="344" ht="12.75">
      <c r="Q344" s="30"/>
    </row>
    <row r="345" ht="12.75">
      <c r="Q345" s="30"/>
    </row>
    <row r="346" ht="12.75">
      <c r="Q346" s="30"/>
    </row>
    <row r="347" ht="12.75">
      <c r="Q347" s="30"/>
    </row>
    <row r="348" ht="12.75">
      <c r="Q348" s="30"/>
    </row>
    <row r="349" ht="12.75">
      <c r="Q349" s="30"/>
    </row>
    <row r="350" ht="12.75">
      <c r="Q350" s="30"/>
    </row>
    <row r="351" ht="12.75">
      <c r="Q351" s="30"/>
    </row>
    <row r="352" ht="12.75">
      <c r="Q352" s="30"/>
    </row>
    <row r="353" ht="12.75">
      <c r="Q353" s="30"/>
    </row>
    <row r="354" ht="12.75">
      <c r="Q354" s="30"/>
    </row>
    <row r="355" ht="12.75">
      <c r="Q355" s="30"/>
    </row>
    <row r="356" ht="12.75">
      <c r="Q356" s="30"/>
    </row>
    <row r="357" ht="12.75">
      <c r="Q357" s="30"/>
    </row>
    <row r="358" ht="12.75">
      <c r="Q358" s="30"/>
    </row>
    <row r="359" ht="12.75">
      <c r="Q359" s="30"/>
    </row>
    <row r="360" ht="12.75">
      <c r="Q360" s="30"/>
    </row>
    <row r="361" ht="12.75">
      <c r="Q361" s="30"/>
    </row>
    <row r="362" ht="12.75">
      <c r="Q362" s="30"/>
    </row>
    <row r="363" ht="12.75">
      <c r="Q363" s="30"/>
    </row>
    <row r="364" ht="12.75">
      <c r="Q364" s="30"/>
    </row>
    <row r="365" ht="12.75">
      <c r="Q365" s="30"/>
    </row>
    <row r="366" ht="12.75">
      <c r="Q366" s="30"/>
    </row>
    <row r="367" ht="12.75">
      <c r="Q367" s="30"/>
    </row>
    <row r="368" ht="12.75">
      <c r="Q368" s="30"/>
    </row>
    <row r="369" ht="12.75">
      <c r="Q369" s="30"/>
    </row>
    <row r="370" ht="12.75">
      <c r="Q370" s="30"/>
    </row>
    <row r="371" ht="12.75">
      <c r="Q371" s="30"/>
    </row>
    <row r="372" ht="12.75">
      <c r="Q372" s="30"/>
    </row>
    <row r="373" ht="12.75">
      <c r="Q373" s="30"/>
    </row>
    <row r="374" ht="12.75">
      <c r="Q374" s="30"/>
    </row>
    <row r="375" ht="12.75">
      <c r="Q375" s="30"/>
    </row>
    <row r="376" ht="12.75">
      <c r="Q376" s="30"/>
    </row>
    <row r="377" ht="12.75">
      <c r="Q377" s="30"/>
    </row>
    <row r="378" ht="12.75">
      <c r="Q378" s="30"/>
    </row>
    <row r="379" ht="12.75">
      <c r="Q379" s="30"/>
    </row>
    <row r="380" ht="12.75">
      <c r="Q380" s="30"/>
    </row>
    <row r="381" ht="12.75">
      <c r="Q381" s="30"/>
    </row>
    <row r="382" ht="12.75">
      <c r="Q382" s="30"/>
    </row>
    <row r="383" ht="12.75">
      <c r="Q383" s="30"/>
    </row>
    <row r="384" ht="12.75">
      <c r="Q384" s="30"/>
    </row>
    <row r="385" ht="12.75">
      <c r="Q385" s="30"/>
    </row>
    <row r="386" ht="12.75">
      <c r="Q386" s="30"/>
    </row>
    <row r="387" ht="12.75">
      <c r="Q387" s="30"/>
    </row>
    <row r="388" ht="12.75">
      <c r="Q388" s="30"/>
    </row>
    <row r="389" ht="12.75">
      <c r="Q389" s="30"/>
    </row>
    <row r="390" ht="12.75">
      <c r="Q390" s="30"/>
    </row>
    <row r="391" ht="12.75">
      <c r="Q391" s="30"/>
    </row>
    <row r="392" ht="12.75">
      <c r="Q392" s="30"/>
    </row>
    <row r="393" ht="12.75">
      <c r="Q393" s="30"/>
    </row>
    <row r="394" ht="12.75">
      <c r="Q394" s="30"/>
    </row>
    <row r="395" ht="12.75">
      <c r="Q395" s="30"/>
    </row>
    <row r="396" ht="12.75">
      <c r="Q396" s="30"/>
    </row>
    <row r="397" ht="12.75">
      <c r="Q397" s="30"/>
    </row>
    <row r="398" ht="12.75">
      <c r="Q398" s="30"/>
    </row>
    <row r="399" ht="12.75">
      <c r="Q399" s="30"/>
    </row>
    <row r="400" ht="12.75">
      <c r="Q400" s="30"/>
    </row>
    <row r="401" ht="12.75">
      <c r="Q401" s="30"/>
    </row>
    <row r="402" ht="12.75">
      <c r="Q402" s="30"/>
    </row>
    <row r="403" ht="12.75">
      <c r="Q403" s="30"/>
    </row>
    <row r="404" ht="12.75">
      <c r="Q404" s="30"/>
    </row>
    <row r="405" ht="12.75">
      <c r="Q405" s="30"/>
    </row>
    <row r="406" ht="12.75">
      <c r="Q406" s="30"/>
    </row>
    <row r="407" ht="12.75">
      <c r="Q407" s="30"/>
    </row>
    <row r="408" ht="12.75">
      <c r="Q408" s="30"/>
    </row>
    <row r="409" ht="12.75">
      <c r="Q409" s="30"/>
    </row>
    <row r="410" ht="12.75">
      <c r="Q410" s="30"/>
    </row>
    <row r="411" ht="12.75">
      <c r="Q411" s="30"/>
    </row>
    <row r="412" ht="12.75">
      <c r="Q412" s="30"/>
    </row>
    <row r="413" ht="12.75">
      <c r="Q413" s="30"/>
    </row>
    <row r="414" ht="12.75">
      <c r="Q414" s="30"/>
    </row>
    <row r="415" ht="12.75">
      <c r="Q415" s="30"/>
    </row>
    <row r="416" ht="12.75">
      <c r="Q416" s="30"/>
    </row>
    <row r="417" ht="12.75">
      <c r="Q417" s="30"/>
    </row>
    <row r="418" ht="12.75">
      <c r="Q418" s="30"/>
    </row>
    <row r="419" ht="12.75">
      <c r="Q419" s="30"/>
    </row>
    <row r="420" ht="12.75">
      <c r="Q420" s="30"/>
    </row>
    <row r="421" ht="12.75">
      <c r="Q421" s="30"/>
    </row>
    <row r="422" ht="12.75">
      <c r="Q422" s="30"/>
    </row>
    <row r="423" ht="12.75">
      <c r="Q423" s="30"/>
    </row>
    <row r="424" ht="12.75">
      <c r="Q424" s="30"/>
    </row>
    <row r="425" ht="12.75">
      <c r="Q425" s="30"/>
    </row>
    <row r="426" ht="12.75">
      <c r="Q426" s="30"/>
    </row>
    <row r="427" ht="12.75">
      <c r="Q427" s="30"/>
    </row>
    <row r="428" ht="12.75">
      <c r="Q428" s="30"/>
    </row>
    <row r="429" ht="12.75">
      <c r="Q429" s="30"/>
    </row>
    <row r="430" ht="12.75">
      <c r="Q430" s="30"/>
    </row>
    <row r="431" ht="12.75">
      <c r="Q431" s="30"/>
    </row>
    <row r="432" ht="12.75">
      <c r="Q432" s="30"/>
    </row>
    <row r="433" ht="12.75">
      <c r="Q433" s="30"/>
    </row>
    <row r="434" ht="12.75">
      <c r="Q434" s="30"/>
    </row>
    <row r="435" ht="12.75">
      <c r="Q435" s="30"/>
    </row>
    <row r="436" ht="12.75">
      <c r="Q436" s="30"/>
    </row>
    <row r="437" ht="12.75">
      <c r="Q437" s="30"/>
    </row>
    <row r="438" ht="12.75">
      <c r="Q438" s="30"/>
    </row>
    <row r="439" ht="12.75">
      <c r="Q439" s="30"/>
    </row>
    <row r="440" ht="12.75">
      <c r="Q440" s="30"/>
    </row>
    <row r="441" ht="12.75">
      <c r="Q441" s="30"/>
    </row>
    <row r="442" ht="12.75">
      <c r="Q442" s="30"/>
    </row>
    <row r="443" ht="12.75">
      <c r="Q443" s="30"/>
    </row>
    <row r="444" ht="12.75">
      <c r="Q444" s="30"/>
    </row>
    <row r="445" ht="12.75">
      <c r="Q445" s="30"/>
    </row>
    <row r="446" ht="12.75">
      <c r="Q446" s="30"/>
    </row>
    <row r="447" ht="12.75">
      <c r="Q447" s="30"/>
    </row>
    <row r="448" ht="12.75">
      <c r="Q448" s="30"/>
    </row>
    <row r="449" ht="12.75">
      <c r="Q449" s="30"/>
    </row>
    <row r="450" ht="12.75">
      <c r="Q450" s="30"/>
    </row>
    <row r="451" ht="12.75">
      <c r="Q451" s="30"/>
    </row>
    <row r="452" ht="12.75">
      <c r="Q452" s="30"/>
    </row>
    <row r="453" ht="12.75">
      <c r="Q453" s="30"/>
    </row>
    <row r="454" ht="12.75">
      <c r="Q454" s="30"/>
    </row>
    <row r="455" ht="12.75">
      <c r="Q455" s="30"/>
    </row>
    <row r="456" ht="12.75">
      <c r="Q456" s="30"/>
    </row>
    <row r="457" ht="12.75">
      <c r="Q457" s="30"/>
    </row>
    <row r="458" ht="12.75">
      <c r="Q458" s="30"/>
    </row>
    <row r="459" ht="12.75">
      <c r="Q459" s="30"/>
    </row>
    <row r="460" ht="12.75">
      <c r="Q460" s="30"/>
    </row>
    <row r="461" ht="12.75">
      <c r="Q461" s="30"/>
    </row>
    <row r="462" ht="12.75">
      <c r="Q462" s="30"/>
    </row>
    <row r="463" ht="12.75">
      <c r="Q463" s="30"/>
    </row>
    <row r="464" ht="12.75">
      <c r="Q464" s="30"/>
    </row>
    <row r="465" ht="12.75">
      <c r="Q465" s="30"/>
    </row>
    <row r="466" ht="12.75">
      <c r="Q466" s="30"/>
    </row>
    <row r="467" ht="12.75">
      <c r="Q467" s="30"/>
    </row>
    <row r="468" ht="12.75">
      <c r="Q468" s="30"/>
    </row>
    <row r="469" ht="12.75">
      <c r="Q469" s="30"/>
    </row>
    <row r="470" ht="12.75">
      <c r="Q470" s="30"/>
    </row>
    <row r="471" ht="12.75">
      <c r="Q471" s="30"/>
    </row>
    <row r="472" ht="12.75">
      <c r="Q472" s="30"/>
    </row>
    <row r="473" ht="12.75">
      <c r="Q473" s="30"/>
    </row>
    <row r="474" ht="12.75">
      <c r="Q474" s="30"/>
    </row>
    <row r="475" ht="12.75">
      <c r="Q475" s="30"/>
    </row>
    <row r="476" ht="12.75">
      <c r="Q476" s="30"/>
    </row>
    <row r="477" ht="12.75">
      <c r="Q477" s="30"/>
    </row>
    <row r="478" ht="12.75">
      <c r="Q478" s="30"/>
    </row>
    <row r="479" ht="12.75">
      <c r="Q479" s="30"/>
    </row>
    <row r="480" ht="12.75">
      <c r="Q480" s="30"/>
    </row>
    <row r="481" ht="12.75">
      <c r="Q481" s="30"/>
    </row>
    <row r="482" ht="12.75">
      <c r="Q482" s="30"/>
    </row>
    <row r="483" ht="12.75">
      <c r="Q483" s="30"/>
    </row>
    <row r="484" ht="12.75">
      <c r="Q484" s="30"/>
    </row>
    <row r="485" ht="12.75">
      <c r="Q485" s="30"/>
    </row>
    <row r="486" ht="12.75">
      <c r="Q486" s="30"/>
    </row>
    <row r="487" ht="12.75">
      <c r="Q487" s="30"/>
    </row>
    <row r="488" ht="12.75">
      <c r="Q488" s="30"/>
    </row>
    <row r="489" ht="12.75">
      <c r="Q489" s="30"/>
    </row>
    <row r="490" ht="12.75">
      <c r="Q490" s="30"/>
    </row>
    <row r="491" ht="12.75">
      <c r="Q491" s="30"/>
    </row>
    <row r="492" ht="12.75">
      <c r="Q492" s="30"/>
    </row>
    <row r="493" ht="12.75">
      <c r="Q493" s="30"/>
    </row>
    <row r="494" ht="12.75">
      <c r="Q494" s="30"/>
    </row>
    <row r="495" ht="12.75">
      <c r="Q495" s="30"/>
    </row>
    <row r="496" ht="12.75">
      <c r="Q496" s="30"/>
    </row>
    <row r="497" ht="12.75">
      <c r="Q497" s="30"/>
    </row>
    <row r="498" ht="12.75">
      <c r="Q498" s="30"/>
    </row>
    <row r="499" ht="12.75">
      <c r="Q499" s="30"/>
    </row>
    <row r="500" ht="12.75">
      <c r="Q500" s="30"/>
    </row>
    <row r="501" ht="12.75">
      <c r="Q501" s="30"/>
    </row>
    <row r="502" ht="12.75">
      <c r="Q502" s="30"/>
    </row>
    <row r="503" ht="12.75">
      <c r="Q503" s="30"/>
    </row>
    <row r="504" ht="12.75">
      <c r="Q504" s="30"/>
    </row>
    <row r="505" ht="12.75">
      <c r="Q505" s="30"/>
    </row>
    <row r="506" ht="12.75">
      <c r="Q506" s="30"/>
    </row>
    <row r="507" ht="12.75">
      <c r="Q507" s="30"/>
    </row>
    <row r="508" ht="12.75">
      <c r="Q508" s="30"/>
    </row>
    <row r="509" ht="12.75">
      <c r="Q509" s="30"/>
    </row>
    <row r="510" ht="12.75">
      <c r="Q510" s="30"/>
    </row>
    <row r="511" ht="12.75">
      <c r="Q511" s="30"/>
    </row>
    <row r="512" ht="12.75">
      <c r="Q512" s="30"/>
    </row>
    <row r="513" ht="12.75">
      <c r="Q513" s="30"/>
    </row>
    <row r="514" ht="12.75">
      <c r="Q514" s="30"/>
    </row>
    <row r="515" ht="12.75">
      <c r="Q515" s="30"/>
    </row>
    <row r="516" ht="12.75">
      <c r="Q516" s="30"/>
    </row>
    <row r="517" ht="12.75">
      <c r="Q517" s="30"/>
    </row>
    <row r="518" ht="12.75">
      <c r="Q518" s="30"/>
    </row>
    <row r="519" ht="12.75">
      <c r="Q519" s="30"/>
    </row>
    <row r="520" ht="12.75">
      <c r="Q520" s="30"/>
    </row>
    <row r="521" ht="12.75">
      <c r="Q521" s="30"/>
    </row>
    <row r="522" ht="12.75">
      <c r="Q522" s="30"/>
    </row>
    <row r="523" ht="12.75">
      <c r="Q523" s="30"/>
    </row>
    <row r="524" ht="12.75">
      <c r="Q524" s="30"/>
    </row>
    <row r="525" ht="12.75">
      <c r="Q525" s="30"/>
    </row>
    <row r="526" ht="12.75">
      <c r="Q526" s="30"/>
    </row>
    <row r="527" ht="12.75">
      <c r="Q527" s="30"/>
    </row>
    <row r="528" ht="12.75">
      <c r="Q528" s="30"/>
    </row>
    <row r="529" ht="12.75">
      <c r="Q529" s="30"/>
    </row>
    <row r="530" ht="12.75">
      <c r="Q530" s="30"/>
    </row>
    <row r="531" ht="12.75">
      <c r="Q531" s="30"/>
    </row>
    <row r="532" ht="12.75">
      <c r="Q532" s="30"/>
    </row>
    <row r="533" ht="12.75">
      <c r="Q533" s="30"/>
    </row>
    <row r="534" ht="12.75">
      <c r="Q534" s="30"/>
    </row>
    <row r="535" ht="12.75">
      <c r="Q535" s="30"/>
    </row>
    <row r="536" ht="12.75">
      <c r="Q536" s="30"/>
    </row>
    <row r="537" ht="12.75">
      <c r="Q537" s="30"/>
    </row>
    <row r="538" ht="12.75">
      <c r="Q538" s="30"/>
    </row>
    <row r="539" ht="12.75">
      <c r="Q539" s="30"/>
    </row>
    <row r="540" ht="12.75">
      <c r="Q540" s="30"/>
    </row>
    <row r="541" ht="12.75">
      <c r="Q541" s="30"/>
    </row>
    <row r="542" ht="12.75">
      <c r="Q542" s="30"/>
    </row>
    <row r="543" ht="12.75">
      <c r="Q543" s="30"/>
    </row>
    <row r="544" ht="12.75">
      <c r="Q544" s="30"/>
    </row>
    <row r="545" ht="12.75">
      <c r="Q545" s="30"/>
    </row>
    <row r="546" ht="12.75">
      <c r="Q546" s="30"/>
    </row>
    <row r="547" ht="12.75">
      <c r="Q547" s="30"/>
    </row>
    <row r="548" ht="12.75">
      <c r="Q548" s="30"/>
    </row>
    <row r="549" ht="12.75">
      <c r="Q549" s="30"/>
    </row>
    <row r="550" ht="12.75">
      <c r="Q550" s="30"/>
    </row>
    <row r="551" ht="12.75">
      <c r="Q551" s="30"/>
    </row>
    <row r="552" ht="12.75">
      <c r="Q552" s="30"/>
    </row>
    <row r="553" ht="12.75">
      <c r="Q553" s="30"/>
    </row>
    <row r="554" ht="12.75">
      <c r="Q554" s="30"/>
    </row>
    <row r="555" ht="12.75">
      <c r="Q555" s="30"/>
    </row>
    <row r="556" ht="12.75">
      <c r="Q556" s="30"/>
    </row>
    <row r="557" ht="12.75">
      <c r="Q557" s="30"/>
    </row>
    <row r="558" ht="12.75">
      <c r="Q558" s="30"/>
    </row>
    <row r="559" ht="12.75">
      <c r="Q559" s="30"/>
    </row>
    <row r="560" ht="12.75">
      <c r="Q560" s="30"/>
    </row>
    <row r="561" ht="12.75">
      <c r="Q561" s="30"/>
    </row>
    <row r="562" ht="12.75">
      <c r="Q562" s="30"/>
    </row>
    <row r="563" ht="12.75">
      <c r="Q563" s="30"/>
    </row>
    <row r="564" ht="12.75">
      <c r="Q564" s="30"/>
    </row>
    <row r="565" ht="12.75">
      <c r="Q565" s="30"/>
    </row>
    <row r="566" ht="12.75">
      <c r="Q566" s="30"/>
    </row>
    <row r="567" ht="12.75">
      <c r="Q567" s="30"/>
    </row>
    <row r="568" ht="12.75">
      <c r="Q568" s="30"/>
    </row>
    <row r="569" ht="12.75">
      <c r="Q569" s="30"/>
    </row>
    <row r="570" ht="12.75">
      <c r="Q570" s="30"/>
    </row>
    <row r="571" ht="12.75">
      <c r="Q571" s="30"/>
    </row>
    <row r="572" ht="12.75">
      <c r="Q572" s="30"/>
    </row>
    <row r="573" ht="12.75">
      <c r="Q573" s="30"/>
    </row>
    <row r="574" ht="12.75">
      <c r="Q574" s="30"/>
    </row>
    <row r="575" ht="12.75">
      <c r="Q575" s="30"/>
    </row>
    <row r="576" ht="12.75">
      <c r="Q576" s="30"/>
    </row>
    <row r="577" ht="12.75">
      <c r="Q577" s="30"/>
    </row>
    <row r="578" ht="12.75">
      <c r="Q578" s="30"/>
    </row>
    <row r="579" ht="12.75">
      <c r="Q579" s="30"/>
    </row>
    <row r="580" ht="12.75">
      <c r="Q580" s="30"/>
    </row>
    <row r="581" ht="12.75">
      <c r="Q581" s="30"/>
    </row>
    <row r="582" ht="12.75">
      <c r="Q582" s="30"/>
    </row>
    <row r="583" ht="12.75">
      <c r="Q583" s="30"/>
    </row>
    <row r="584" ht="12.75">
      <c r="Q584" s="30"/>
    </row>
    <row r="585" ht="12.75">
      <c r="Q585" s="30"/>
    </row>
    <row r="586" ht="12.75">
      <c r="Q586" s="30"/>
    </row>
    <row r="587" ht="12.75">
      <c r="Q587" s="30"/>
    </row>
    <row r="588" ht="12.75">
      <c r="Q588" s="30"/>
    </row>
    <row r="589" ht="12.75">
      <c r="Q589" s="30"/>
    </row>
    <row r="590" ht="12.75">
      <c r="Q590" s="30"/>
    </row>
    <row r="591" ht="12.75">
      <c r="Q591" s="30"/>
    </row>
    <row r="592" ht="12.75">
      <c r="Q592" s="30"/>
    </row>
    <row r="593" ht="12.75">
      <c r="Q593" s="30"/>
    </row>
    <row r="594" ht="12.75">
      <c r="Q594" s="30"/>
    </row>
    <row r="595" ht="12.75">
      <c r="Q595" s="30"/>
    </row>
    <row r="596" ht="12.75">
      <c r="Q596" s="30"/>
    </row>
    <row r="597" ht="12.75">
      <c r="Q597" s="30"/>
    </row>
    <row r="598" ht="12.75">
      <c r="Q598" s="30"/>
    </row>
    <row r="599" ht="12.75">
      <c r="Q599" s="30"/>
    </row>
    <row r="600" ht="12.75">
      <c r="Q600" s="30"/>
    </row>
    <row r="601" ht="12.75">
      <c r="Q601" s="30"/>
    </row>
    <row r="602" ht="12.75">
      <c r="Q602" s="30"/>
    </row>
    <row r="603" ht="12.75">
      <c r="Q603" s="30"/>
    </row>
    <row r="604" ht="12.75">
      <c r="Q604" s="30"/>
    </row>
    <row r="605" ht="12.75">
      <c r="Q605" s="30"/>
    </row>
    <row r="606" ht="12.75">
      <c r="Q606" s="30"/>
    </row>
    <row r="607" ht="12.75">
      <c r="Q607" s="30"/>
    </row>
    <row r="608" ht="12.75">
      <c r="Q608" s="30"/>
    </row>
    <row r="609" ht="12.75">
      <c r="Q609" s="30"/>
    </row>
    <row r="610" ht="12.75">
      <c r="Q610" s="30"/>
    </row>
    <row r="611" ht="12.75">
      <c r="Q611" s="30"/>
    </row>
    <row r="612" ht="12.75">
      <c r="Q612" s="30"/>
    </row>
    <row r="613" ht="12.75">
      <c r="Q613" s="30"/>
    </row>
    <row r="614" ht="12.75">
      <c r="Q614" s="30"/>
    </row>
    <row r="615" ht="12.75">
      <c r="Q615" s="30"/>
    </row>
    <row r="616" ht="12.75">
      <c r="Q616" s="30"/>
    </row>
    <row r="617" ht="12.75">
      <c r="Q617" s="30"/>
    </row>
    <row r="618" ht="12.75">
      <c r="Q618" s="30"/>
    </row>
    <row r="619" ht="12.75">
      <c r="Q619" s="30"/>
    </row>
    <row r="620" ht="12.75">
      <c r="Q620" s="30"/>
    </row>
    <row r="621" ht="12.75">
      <c r="Q621" s="30"/>
    </row>
    <row r="622" ht="12.75">
      <c r="Q622" s="30"/>
    </row>
    <row r="623" ht="12.75">
      <c r="Q623" s="30"/>
    </row>
    <row r="624" ht="12.75">
      <c r="Q624" s="30"/>
    </row>
    <row r="625" ht="12.75">
      <c r="Q625" s="30"/>
    </row>
    <row r="626" ht="12.75">
      <c r="Q626" s="30"/>
    </row>
    <row r="627" ht="12.75">
      <c r="Q627" s="30"/>
    </row>
    <row r="628" ht="12.75">
      <c r="Q628" s="30"/>
    </row>
    <row r="629" ht="12.75">
      <c r="Q629" s="30"/>
    </row>
    <row r="630" ht="12.75">
      <c r="Q630" s="30"/>
    </row>
    <row r="631" ht="12.75">
      <c r="Q631" s="30"/>
    </row>
    <row r="632" ht="12.75">
      <c r="Q632" s="30"/>
    </row>
    <row r="633" ht="12.75">
      <c r="Q633" s="30"/>
    </row>
    <row r="634" ht="12.75">
      <c r="Q634" s="30"/>
    </row>
    <row r="635" ht="12.75">
      <c r="Q635" s="30"/>
    </row>
    <row r="636" ht="12.75">
      <c r="Q636" s="30"/>
    </row>
    <row r="637" ht="12.75">
      <c r="Q637" s="30"/>
    </row>
    <row r="638" ht="12.75">
      <c r="Q638" s="30"/>
    </row>
    <row r="639" ht="12.75">
      <c r="Q639" s="30"/>
    </row>
    <row r="640" ht="12.75">
      <c r="Q640" s="30"/>
    </row>
    <row r="641" ht="12.75">
      <c r="Q641" s="30"/>
    </row>
    <row r="642" ht="12.75">
      <c r="Q642" s="30"/>
    </row>
    <row r="643" ht="12.75">
      <c r="Q643" s="30"/>
    </row>
    <row r="644" ht="12.75">
      <c r="Q644" s="30"/>
    </row>
    <row r="645" ht="12.75">
      <c r="Q645" s="30"/>
    </row>
    <row r="646" ht="12.75">
      <c r="Q646" s="30"/>
    </row>
    <row r="647" ht="12.75">
      <c r="Q647" s="30"/>
    </row>
    <row r="648" ht="12.75">
      <c r="Q648" s="30"/>
    </row>
    <row r="649" ht="12.75">
      <c r="Q649" s="30"/>
    </row>
    <row r="650" ht="12.75">
      <c r="Q650" s="30"/>
    </row>
    <row r="651" ht="12.75">
      <c r="Q651" s="30"/>
    </row>
    <row r="652" ht="12.75">
      <c r="Q652" s="30"/>
    </row>
    <row r="653" ht="12.75">
      <c r="Q653" s="30"/>
    </row>
    <row r="654" ht="12.75">
      <c r="Q654" s="30"/>
    </row>
    <row r="655" ht="12.75">
      <c r="Q655" s="30"/>
    </row>
    <row r="656" ht="12.75">
      <c r="Q656" s="30"/>
    </row>
    <row r="657" ht="12.75">
      <c r="Q657" s="30"/>
    </row>
    <row r="658" ht="12.75">
      <c r="Q658" s="30"/>
    </row>
    <row r="659" ht="12.75">
      <c r="Q659" s="30"/>
    </row>
    <row r="660" ht="12.75">
      <c r="Q660" s="30"/>
    </row>
    <row r="661" ht="12.75">
      <c r="Q661" s="30"/>
    </row>
    <row r="662" ht="12.75">
      <c r="Q662" s="30"/>
    </row>
    <row r="663" ht="12.75">
      <c r="Q663" s="30"/>
    </row>
    <row r="664" ht="12.75">
      <c r="Q664" s="30"/>
    </row>
    <row r="665" ht="12.75">
      <c r="Q665" s="30"/>
    </row>
    <row r="666" ht="12.75">
      <c r="Q666" s="30"/>
    </row>
    <row r="667" ht="12.75">
      <c r="Q667" s="30"/>
    </row>
    <row r="668" ht="12.75">
      <c r="Q668" s="30"/>
    </row>
    <row r="669" ht="12.75">
      <c r="Q669" s="30"/>
    </row>
    <row r="670" ht="12.75">
      <c r="Q670" s="30"/>
    </row>
    <row r="671" ht="12.75">
      <c r="Q671" s="30"/>
    </row>
    <row r="672" ht="12.75">
      <c r="Q672" s="30"/>
    </row>
    <row r="673" ht="12.75">
      <c r="Q673" s="30"/>
    </row>
    <row r="674" ht="12.75">
      <c r="Q674" s="30"/>
    </row>
    <row r="675" ht="12.75">
      <c r="Q675" s="30"/>
    </row>
    <row r="676" ht="12.75">
      <c r="Q676" s="30"/>
    </row>
    <row r="677" ht="12.75">
      <c r="Q677" s="30"/>
    </row>
    <row r="678" ht="12.75">
      <c r="Q678" s="30"/>
    </row>
    <row r="679" ht="12.75">
      <c r="Q679" s="30"/>
    </row>
    <row r="680" ht="12.75">
      <c r="Q680" s="30"/>
    </row>
    <row r="681" ht="12.75">
      <c r="Q681" s="30"/>
    </row>
    <row r="682" ht="12.75">
      <c r="Q682" s="30"/>
    </row>
    <row r="683" ht="12.75">
      <c r="Q683" s="30"/>
    </row>
    <row r="684" ht="12.75">
      <c r="Q684" s="30"/>
    </row>
    <row r="685" ht="12.75">
      <c r="Q685" s="30"/>
    </row>
    <row r="686" ht="12.75">
      <c r="Q686" s="30"/>
    </row>
    <row r="687" ht="12.75">
      <c r="Q687" s="30"/>
    </row>
    <row r="688" ht="12.75">
      <c r="Q688" s="30"/>
    </row>
    <row r="689" ht="12.75">
      <c r="Q689" s="30"/>
    </row>
    <row r="690" ht="12.75">
      <c r="Q690" s="30"/>
    </row>
    <row r="691" ht="12.75">
      <c r="Q691" s="30"/>
    </row>
    <row r="692" ht="12.75">
      <c r="Q692" s="30"/>
    </row>
    <row r="693" ht="12.75">
      <c r="Q693" s="30"/>
    </row>
    <row r="694" ht="12.75">
      <c r="Q694" s="30"/>
    </row>
    <row r="695" ht="12.75">
      <c r="Q695" s="30"/>
    </row>
    <row r="696" ht="12.75">
      <c r="Q696" s="30"/>
    </row>
    <row r="697" ht="12.75">
      <c r="Q697" s="30"/>
    </row>
    <row r="698" ht="12.75">
      <c r="Q698" s="30"/>
    </row>
    <row r="699" ht="12.75">
      <c r="Q699" s="30"/>
    </row>
    <row r="700" ht="12.75">
      <c r="Q700" s="30"/>
    </row>
    <row r="701" ht="12.75">
      <c r="Q701" s="30"/>
    </row>
    <row r="702" ht="12.75">
      <c r="Q702" s="30"/>
    </row>
    <row r="703" ht="12.75">
      <c r="Q703" s="30"/>
    </row>
    <row r="704" ht="12.75">
      <c r="Q704" s="30"/>
    </row>
    <row r="705" ht="12.75">
      <c r="Q705" s="30"/>
    </row>
    <row r="706" ht="12.75">
      <c r="Q706" s="30"/>
    </row>
    <row r="707" ht="12.75">
      <c r="Q707" s="30"/>
    </row>
    <row r="708" ht="12.75">
      <c r="Q708" s="30"/>
    </row>
    <row r="709" ht="12.75">
      <c r="Q709" s="30"/>
    </row>
    <row r="710" ht="12.75">
      <c r="Q710" s="30"/>
    </row>
    <row r="711" ht="12.75">
      <c r="Q711" s="30"/>
    </row>
    <row r="712" ht="12.75">
      <c r="Q712" s="30"/>
    </row>
    <row r="713" ht="12.75">
      <c r="Q713" s="30"/>
    </row>
    <row r="714" ht="12.75">
      <c r="Q714" s="30"/>
    </row>
    <row r="715" ht="12.75">
      <c r="Q715" s="30"/>
    </row>
    <row r="716" ht="12.75">
      <c r="Q716" s="30"/>
    </row>
    <row r="717" ht="12.75">
      <c r="Q717" s="30"/>
    </row>
    <row r="718" ht="12.75">
      <c r="Q718" s="30"/>
    </row>
    <row r="719" ht="12.75">
      <c r="Q719" s="30"/>
    </row>
    <row r="720" ht="12.75">
      <c r="Q720" s="30"/>
    </row>
    <row r="721" ht="12.75">
      <c r="Q721" s="30"/>
    </row>
    <row r="722" ht="12.75">
      <c r="Q722" s="30"/>
    </row>
    <row r="723" ht="12.75">
      <c r="Q723" s="30"/>
    </row>
    <row r="724" ht="12.75">
      <c r="Q724" s="30"/>
    </row>
    <row r="725" ht="12.75">
      <c r="Q725" s="30"/>
    </row>
    <row r="726" ht="12.75">
      <c r="Q726" s="30"/>
    </row>
    <row r="727" ht="12.75">
      <c r="Q727" s="30"/>
    </row>
    <row r="728" ht="12.75">
      <c r="Q728" s="30"/>
    </row>
    <row r="729" ht="12.75">
      <c r="Q729" s="30"/>
    </row>
    <row r="730" ht="12.75">
      <c r="Q730" s="30"/>
    </row>
    <row r="731" ht="12.75">
      <c r="Q731" s="30"/>
    </row>
    <row r="732" ht="12.75">
      <c r="Q732" s="30"/>
    </row>
    <row r="733" ht="12.75">
      <c r="Q733" s="30"/>
    </row>
    <row r="734" ht="12.75">
      <c r="Q734" s="30"/>
    </row>
    <row r="735" ht="12.75">
      <c r="Q735" s="30"/>
    </row>
    <row r="736" ht="12.75">
      <c r="Q736" s="30"/>
    </row>
    <row r="737" ht="12.75">
      <c r="Q737" s="30"/>
    </row>
    <row r="738" ht="12.75">
      <c r="Q738" s="30"/>
    </row>
    <row r="739" ht="12.75">
      <c r="Q739" s="30"/>
    </row>
    <row r="740" ht="12.75">
      <c r="Q740" s="30"/>
    </row>
    <row r="741" ht="12.75">
      <c r="Q741" s="30"/>
    </row>
    <row r="742" ht="12.75">
      <c r="Q742" s="30"/>
    </row>
    <row r="743" ht="12.75">
      <c r="Q743" s="30"/>
    </row>
    <row r="744" ht="12.75">
      <c r="Q744" s="30"/>
    </row>
    <row r="745" ht="12.75">
      <c r="Q745" s="30"/>
    </row>
    <row r="746" ht="12.75">
      <c r="Q746" s="30"/>
    </row>
    <row r="747" ht="12.75">
      <c r="Q747" s="30"/>
    </row>
    <row r="748" ht="12.75">
      <c r="Q748" s="30"/>
    </row>
    <row r="749" ht="12.75">
      <c r="Q749" s="30"/>
    </row>
    <row r="750" ht="12.75">
      <c r="Q750" s="30"/>
    </row>
    <row r="751" ht="12.75">
      <c r="Q751" s="30"/>
    </row>
    <row r="752" ht="12.75">
      <c r="Q752" s="30"/>
    </row>
    <row r="753" ht="12.75">
      <c r="Q753" s="30"/>
    </row>
    <row r="754" ht="12.75">
      <c r="Q754" s="30"/>
    </row>
    <row r="755" ht="12.75">
      <c r="Q755" s="30"/>
    </row>
    <row r="756" ht="12.75">
      <c r="Q756" s="30"/>
    </row>
    <row r="757" ht="12.75">
      <c r="Q757" s="30"/>
    </row>
    <row r="758" ht="12.75">
      <c r="Q758" s="30"/>
    </row>
    <row r="759" ht="12.75">
      <c r="Q759" s="30"/>
    </row>
    <row r="760" ht="12.75">
      <c r="Q760" s="30"/>
    </row>
    <row r="761" ht="12.75">
      <c r="Q761" s="30"/>
    </row>
    <row r="762" ht="12.75">
      <c r="Q762" s="30"/>
    </row>
    <row r="763" ht="12.75">
      <c r="Q763" s="30"/>
    </row>
    <row r="764" ht="12.75">
      <c r="Q764" s="30"/>
    </row>
    <row r="765" ht="12.75">
      <c r="Q765" s="30"/>
    </row>
    <row r="766" ht="12.75">
      <c r="Q766" s="30"/>
    </row>
    <row r="767" ht="12.75">
      <c r="Q767" s="30"/>
    </row>
    <row r="768" ht="12.75">
      <c r="Q768" s="30"/>
    </row>
    <row r="769" ht="12.75">
      <c r="Q769" s="30"/>
    </row>
    <row r="770" ht="12.75">
      <c r="Q770" s="30"/>
    </row>
    <row r="771" ht="12.75">
      <c r="Q771" s="30"/>
    </row>
    <row r="772" ht="12.75">
      <c r="Q772" s="30"/>
    </row>
    <row r="773" ht="12.75">
      <c r="Q773" s="30"/>
    </row>
    <row r="774" ht="12.75">
      <c r="Q774" s="30"/>
    </row>
    <row r="775" ht="12.75">
      <c r="Q775" s="30"/>
    </row>
    <row r="776" ht="12.75">
      <c r="Q776" s="30"/>
    </row>
    <row r="777" ht="12.75">
      <c r="Q777" s="30"/>
    </row>
    <row r="778" ht="12.75">
      <c r="Q778" s="30"/>
    </row>
    <row r="779" ht="12.75">
      <c r="Q779" s="30"/>
    </row>
    <row r="780" ht="12.75">
      <c r="Q780" s="30"/>
    </row>
    <row r="781" ht="12.75">
      <c r="Q781" s="30"/>
    </row>
    <row r="782" ht="12.75">
      <c r="Q782" s="30"/>
    </row>
    <row r="783" ht="12.75">
      <c r="Q783" s="30"/>
    </row>
    <row r="784" ht="12.75">
      <c r="Q784" s="30"/>
    </row>
    <row r="785" ht="12.75">
      <c r="Q785" s="30"/>
    </row>
    <row r="786" ht="12.75">
      <c r="Q786" s="30"/>
    </row>
    <row r="787" ht="12.75">
      <c r="Q787" s="30"/>
    </row>
    <row r="788" ht="12.75">
      <c r="Q788" s="30"/>
    </row>
    <row r="789" ht="12.75">
      <c r="Q789" s="30"/>
    </row>
    <row r="790" ht="12.75">
      <c r="Q790" s="30"/>
    </row>
    <row r="791" ht="12.75">
      <c r="Q791" s="30"/>
    </row>
    <row r="792" ht="12.75">
      <c r="Q792" s="30"/>
    </row>
    <row r="793" ht="12.75">
      <c r="Q793" s="30"/>
    </row>
    <row r="794" ht="12.75">
      <c r="Q794" s="30"/>
    </row>
    <row r="795" ht="12.75">
      <c r="Q795" s="30"/>
    </row>
    <row r="796" ht="12.75">
      <c r="Q796" s="30"/>
    </row>
    <row r="797" ht="12.75">
      <c r="Q797" s="30"/>
    </row>
    <row r="798" ht="12.75">
      <c r="Q798" s="30"/>
    </row>
    <row r="799" ht="12.75">
      <c r="Q799" s="30"/>
    </row>
    <row r="800" ht="12.75">
      <c r="Q800" s="30"/>
    </row>
    <row r="801" ht="12.75">
      <c r="Q801" s="30"/>
    </row>
    <row r="802" ht="12.75">
      <c r="Q802" s="30"/>
    </row>
    <row r="803" ht="12.75">
      <c r="Q803" s="30"/>
    </row>
    <row r="804" ht="12.75">
      <c r="Q804" s="30"/>
    </row>
    <row r="805" ht="12.75">
      <c r="Q805" s="30"/>
    </row>
    <row r="806" ht="12.75">
      <c r="Q806" s="30"/>
    </row>
    <row r="807" ht="12.75">
      <c r="Q807" s="30"/>
    </row>
    <row r="808" ht="12.75">
      <c r="Q808" s="30"/>
    </row>
    <row r="809" ht="12.75">
      <c r="Q809" s="30"/>
    </row>
    <row r="810" ht="12.75">
      <c r="Q810" s="30"/>
    </row>
    <row r="811" ht="12.75">
      <c r="Q811" s="30"/>
    </row>
    <row r="812" ht="12.75">
      <c r="Q812" s="30"/>
    </row>
    <row r="813" ht="12.75">
      <c r="Q813" s="30"/>
    </row>
    <row r="814" ht="12.75">
      <c r="Q814" s="30"/>
    </row>
    <row r="815" ht="12.75">
      <c r="Q815" s="30"/>
    </row>
    <row r="816" ht="12.75">
      <c r="Q816" s="30"/>
    </row>
    <row r="817" ht="12.75">
      <c r="Q817" s="30"/>
    </row>
    <row r="818" ht="12.75">
      <c r="Q818" s="30"/>
    </row>
    <row r="819" ht="12.75">
      <c r="Q819" s="30"/>
    </row>
    <row r="820" ht="12.75">
      <c r="Q820" s="30"/>
    </row>
    <row r="821" ht="12.75">
      <c r="Q821" s="30"/>
    </row>
    <row r="822" ht="12.75">
      <c r="Q822" s="30"/>
    </row>
    <row r="823" ht="12.75">
      <c r="Q823" s="30"/>
    </row>
    <row r="824" ht="12.75">
      <c r="Q824" s="30"/>
    </row>
    <row r="825" ht="12.75">
      <c r="Q825" s="30"/>
    </row>
    <row r="826" ht="12.75">
      <c r="Q826" s="30"/>
    </row>
    <row r="827" ht="12.75">
      <c r="Q827" s="30"/>
    </row>
    <row r="828" ht="12.75">
      <c r="Q828" s="30"/>
    </row>
    <row r="829" ht="12.75">
      <c r="Q829" s="30"/>
    </row>
    <row r="830" ht="12.75">
      <c r="Q830" s="30"/>
    </row>
    <row r="831" ht="12.75">
      <c r="Q831" s="30"/>
    </row>
    <row r="832" ht="12.75">
      <c r="Q832" s="30"/>
    </row>
    <row r="833" ht="12.75">
      <c r="Q833" s="30"/>
    </row>
    <row r="834" ht="12.75">
      <c r="Q834" s="30"/>
    </row>
    <row r="835" ht="12.75">
      <c r="Q835" s="30"/>
    </row>
    <row r="836" ht="12.75">
      <c r="Q836" s="30"/>
    </row>
    <row r="837" ht="12.75">
      <c r="Q837" s="30"/>
    </row>
    <row r="838" ht="12.75">
      <c r="Q838" s="30"/>
    </row>
    <row r="839" ht="12.75">
      <c r="Q839" s="30"/>
    </row>
    <row r="840" ht="12.75">
      <c r="Q840" s="30"/>
    </row>
    <row r="841" ht="12.75">
      <c r="Q841" s="30"/>
    </row>
    <row r="842" ht="12.75">
      <c r="Q842" s="30"/>
    </row>
    <row r="843" ht="12.75">
      <c r="Q843" s="30"/>
    </row>
    <row r="844" ht="12.75">
      <c r="Q844" s="30"/>
    </row>
    <row r="845" ht="12.75">
      <c r="Q845" s="30"/>
    </row>
    <row r="846" ht="12.75">
      <c r="Q846" s="30"/>
    </row>
    <row r="847" ht="12.75">
      <c r="Q847" s="30"/>
    </row>
    <row r="848" ht="12.75">
      <c r="Q848" s="30"/>
    </row>
    <row r="849" ht="12.75">
      <c r="Q849" s="30"/>
    </row>
    <row r="850" ht="12.75">
      <c r="Q850" s="30"/>
    </row>
    <row r="851" ht="12.75">
      <c r="Q851" s="30"/>
    </row>
    <row r="852" ht="12.75">
      <c r="Q852" s="30"/>
    </row>
    <row r="853" ht="12.75">
      <c r="Q853" s="30"/>
    </row>
    <row r="854" ht="12.75">
      <c r="Q854" s="30"/>
    </row>
    <row r="855" ht="12.75">
      <c r="Q855" s="30"/>
    </row>
    <row r="856" ht="12.75">
      <c r="Q856" s="30"/>
    </row>
    <row r="857" ht="12.75">
      <c r="Q857" s="30"/>
    </row>
    <row r="858" ht="12.75">
      <c r="Q858" s="30"/>
    </row>
    <row r="859" ht="12.75">
      <c r="Q859" s="30"/>
    </row>
    <row r="860" ht="12.75">
      <c r="Q860" s="30"/>
    </row>
    <row r="861" ht="12.75">
      <c r="Q861" s="30"/>
    </row>
    <row r="862" ht="12.75">
      <c r="Q862" s="30"/>
    </row>
    <row r="863" ht="12.75">
      <c r="Q863" s="30"/>
    </row>
    <row r="864" ht="12.75">
      <c r="Q864" s="30"/>
    </row>
    <row r="865" ht="12.75">
      <c r="Q865" s="30"/>
    </row>
    <row r="866" ht="12.75">
      <c r="Q866" s="30"/>
    </row>
    <row r="867" ht="12.75">
      <c r="Q867" s="30"/>
    </row>
    <row r="868" ht="12.75">
      <c r="Q868" s="30"/>
    </row>
    <row r="869" ht="12.75">
      <c r="Q869" s="30"/>
    </row>
    <row r="870" ht="12.75">
      <c r="Q870" s="30"/>
    </row>
    <row r="871" ht="12.75">
      <c r="Q871" s="30"/>
    </row>
    <row r="872" ht="12.75">
      <c r="Q872" s="30"/>
    </row>
    <row r="873" ht="12.75">
      <c r="Q873" s="30"/>
    </row>
    <row r="874" ht="12.75">
      <c r="Q874" s="30"/>
    </row>
    <row r="875" ht="12.75">
      <c r="Q875" s="30"/>
    </row>
    <row r="876" ht="12.75">
      <c r="Q876" s="30"/>
    </row>
    <row r="877" ht="12.75">
      <c r="Q877" s="30"/>
    </row>
    <row r="878" ht="12.75">
      <c r="Q878" s="30"/>
    </row>
    <row r="879" ht="12.75">
      <c r="Q879" s="30"/>
    </row>
    <row r="880" ht="12.75">
      <c r="Q880" s="30"/>
    </row>
    <row r="881" ht="12.75">
      <c r="Q881" s="30"/>
    </row>
    <row r="882" ht="12.75">
      <c r="Q882" s="30"/>
    </row>
    <row r="883" ht="12.75">
      <c r="Q883" s="30"/>
    </row>
    <row r="884" ht="12.75">
      <c r="Q884" s="30"/>
    </row>
    <row r="885" ht="12.75">
      <c r="Q885" s="30"/>
    </row>
    <row r="886" ht="12.75">
      <c r="Q886" s="30"/>
    </row>
    <row r="887" ht="12.75">
      <c r="Q887" s="30"/>
    </row>
    <row r="888" ht="12.75">
      <c r="Q888" s="30"/>
    </row>
    <row r="889" ht="12.75">
      <c r="Q889" s="30"/>
    </row>
    <row r="890" ht="12.75">
      <c r="Q890" s="30"/>
    </row>
    <row r="891" ht="12.75">
      <c r="Q891" s="30"/>
    </row>
    <row r="892" ht="12.75">
      <c r="Q892" s="30"/>
    </row>
    <row r="893" ht="12.75">
      <c r="Q893" s="30"/>
    </row>
    <row r="894" ht="12.75">
      <c r="Q894" s="30"/>
    </row>
    <row r="895" ht="12.75">
      <c r="Q895" s="30"/>
    </row>
    <row r="896" ht="12.75">
      <c r="Q896" s="30"/>
    </row>
    <row r="897" ht="12.75">
      <c r="Q897" s="30"/>
    </row>
    <row r="898" ht="12.75">
      <c r="Q898" s="30"/>
    </row>
    <row r="899" ht="12.75">
      <c r="Q899" s="30"/>
    </row>
    <row r="900" ht="12.75">
      <c r="Q900" s="30"/>
    </row>
    <row r="901" ht="12.75">
      <c r="Q901" s="30"/>
    </row>
    <row r="902" ht="12.75">
      <c r="Q902" s="30"/>
    </row>
    <row r="903" ht="12.75">
      <c r="Q903" s="30"/>
    </row>
    <row r="904" ht="12.75">
      <c r="Q904" s="30"/>
    </row>
    <row r="905" ht="12.75">
      <c r="Q905" s="30"/>
    </row>
    <row r="906" ht="12.75">
      <c r="Q906" s="30"/>
    </row>
    <row r="907" ht="12.75">
      <c r="Q907" s="30"/>
    </row>
    <row r="908" ht="12.75">
      <c r="Q908" s="30"/>
    </row>
    <row r="909" ht="12.75">
      <c r="Q909" s="30"/>
    </row>
    <row r="910" ht="12.75">
      <c r="Q910" s="30"/>
    </row>
    <row r="911" ht="12.75">
      <c r="Q911" s="30"/>
    </row>
    <row r="912" ht="12.75">
      <c r="Q912" s="30"/>
    </row>
    <row r="913" ht="12.75">
      <c r="Q913" s="30"/>
    </row>
    <row r="914" ht="12.75">
      <c r="Q914" s="30"/>
    </row>
    <row r="915" ht="12.75">
      <c r="Q915" s="30"/>
    </row>
    <row r="916" ht="12.75">
      <c r="Q916" s="30"/>
    </row>
    <row r="917" ht="12.75">
      <c r="Q917" s="30"/>
    </row>
    <row r="918" ht="12.75">
      <c r="Q918" s="30"/>
    </row>
    <row r="919" ht="12.75">
      <c r="Q919" s="30"/>
    </row>
    <row r="920" ht="12.75">
      <c r="Q920" s="30"/>
    </row>
    <row r="921" ht="12.75">
      <c r="Q921" s="30"/>
    </row>
    <row r="922" ht="12.75">
      <c r="Q922" s="30"/>
    </row>
    <row r="923" ht="12.75">
      <c r="Q923" s="30"/>
    </row>
    <row r="924" ht="12.75">
      <c r="Q924" s="30"/>
    </row>
    <row r="925" ht="12.75">
      <c r="Q925" s="30"/>
    </row>
    <row r="926" ht="12.75">
      <c r="Q926" s="30"/>
    </row>
    <row r="927" ht="12.75">
      <c r="Q927" s="30"/>
    </row>
    <row r="928" ht="12.75">
      <c r="Q928" s="30"/>
    </row>
    <row r="929" ht="12.75">
      <c r="Q929" s="30"/>
    </row>
    <row r="930" ht="12.75">
      <c r="Q930" s="30"/>
    </row>
    <row r="931" ht="12.75">
      <c r="Q931" s="30"/>
    </row>
    <row r="932" ht="12.75">
      <c r="Q932" s="30"/>
    </row>
    <row r="933" ht="12.75">
      <c r="Q933" s="30"/>
    </row>
    <row r="934" ht="12.75">
      <c r="Q934" s="30"/>
    </row>
    <row r="935" ht="12.75">
      <c r="Q935" s="30"/>
    </row>
    <row r="936" ht="12.75">
      <c r="Q936" s="30"/>
    </row>
    <row r="937" ht="12.75">
      <c r="Q937" s="30"/>
    </row>
    <row r="938" ht="12.75">
      <c r="Q938" s="30"/>
    </row>
    <row r="939" ht="12.75">
      <c r="Q939" s="30"/>
    </row>
    <row r="940" ht="12.75">
      <c r="Q940" s="30"/>
    </row>
    <row r="941" ht="12.75">
      <c r="Q941" s="30"/>
    </row>
    <row r="942" ht="12.75">
      <c r="Q942" s="30"/>
    </row>
    <row r="943" ht="12.75">
      <c r="Q943" s="30"/>
    </row>
    <row r="944" ht="12.75">
      <c r="Q944" s="30"/>
    </row>
    <row r="945" ht="12.75">
      <c r="Q945" s="30"/>
    </row>
    <row r="946" ht="12.75">
      <c r="Q946" s="30"/>
    </row>
    <row r="947" ht="12.75">
      <c r="Q947" s="30"/>
    </row>
    <row r="948" ht="12.75">
      <c r="Q948" s="30"/>
    </row>
    <row r="949" ht="12.75">
      <c r="Q949" s="30"/>
    </row>
    <row r="950" ht="12.75">
      <c r="Q950" s="30"/>
    </row>
    <row r="951" ht="12.75">
      <c r="Q951" s="30"/>
    </row>
    <row r="952" ht="12.75">
      <c r="Q952" s="30"/>
    </row>
    <row r="953" ht="12.75">
      <c r="Q953" s="30"/>
    </row>
    <row r="954" ht="12.75">
      <c r="Q954" s="30"/>
    </row>
    <row r="955" ht="12.75">
      <c r="Q955" s="30"/>
    </row>
    <row r="956" ht="12.75">
      <c r="Q956" s="30"/>
    </row>
    <row r="957" ht="12.75">
      <c r="Q957" s="30"/>
    </row>
    <row r="958" ht="12.75">
      <c r="Q958" s="30"/>
    </row>
    <row r="959" ht="12.75">
      <c r="Q959" s="30"/>
    </row>
    <row r="960" ht="12.75">
      <c r="Q960" s="30"/>
    </row>
    <row r="961" ht="12.75">
      <c r="Q961" s="30"/>
    </row>
    <row r="962" ht="12.75">
      <c r="Q962" s="30"/>
    </row>
    <row r="963" ht="12.75">
      <c r="Q963" s="30"/>
    </row>
    <row r="964" ht="12.75">
      <c r="Q964" s="30"/>
    </row>
    <row r="965" ht="12.75">
      <c r="Q965" s="30"/>
    </row>
    <row r="966" ht="12.75">
      <c r="Q966" s="30"/>
    </row>
    <row r="967" ht="12.75">
      <c r="Q967" s="30"/>
    </row>
    <row r="968" ht="12.75">
      <c r="Q968" s="30"/>
    </row>
    <row r="969" ht="12.75">
      <c r="Q969" s="30"/>
    </row>
    <row r="970" ht="12.75">
      <c r="Q970" s="30"/>
    </row>
    <row r="971" ht="12.75">
      <c r="Q971" s="30"/>
    </row>
    <row r="972" ht="12.75">
      <c r="Q972" s="30"/>
    </row>
    <row r="973" ht="12.75">
      <c r="Q973" s="30"/>
    </row>
    <row r="974" ht="12.75">
      <c r="Q974" s="30"/>
    </row>
    <row r="975" ht="12.75">
      <c r="Q975" s="30"/>
    </row>
    <row r="976" ht="12.75">
      <c r="Q976" s="30"/>
    </row>
    <row r="977" ht="12.75">
      <c r="Q977" s="30"/>
    </row>
    <row r="978" ht="12.75">
      <c r="Q978" s="30"/>
    </row>
    <row r="979" ht="12.75">
      <c r="Q979" s="30"/>
    </row>
    <row r="980" ht="12.75">
      <c r="Q980" s="30"/>
    </row>
    <row r="981" ht="12.75">
      <c r="Q981" s="30"/>
    </row>
    <row r="982" ht="12.75">
      <c r="Q982" s="30"/>
    </row>
    <row r="983" ht="12.75">
      <c r="Q983" s="30"/>
    </row>
    <row r="984" ht="12.75">
      <c r="Q984" s="30"/>
    </row>
    <row r="985" ht="12.75">
      <c r="Q985" s="30"/>
    </row>
    <row r="986" ht="12.75">
      <c r="Q986" s="30"/>
    </row>
    <row r="987" ht="12.75">
      <c r="Q987" s="30"/>
    </row>
    <row r="988" ht="12.75">
      <c r="Q988" s="30"/>
    </row>
    <row r="989" ht="12.75">
      <c r="Q989" s="30"/>
    </row>
    <row r="990" ht="12.75">
      <c r="Q990" s="30"/>
    </row>
    <row r="991" ht="12.75">
      <c r="Q991" s="30"/>
    </row>
    <row r="992" ht="12.75">
      <c r="Q992" s="30"/>
    </row>
    <row r="993" ht="12.75">
      <c r="Q993" s="30"/>
    </row>
    <row r="994" ht="12.75">
      <c r="Q994" s="30"/>
    </row>
    <row r="995" ht="12.75">
      <c r="Q995" s="30"/>
    </row>
    <row r="996" ht="12.75">
      <c r="Q996" s="30"/>
    </row>
    <row r="997" ht="12.75">
      <c r="Q997" s="30"/>
    </row>
    <row r="998" ht="12.75">
      <c r="Q998" s="30"/>
    </row>
    <row r="999" ht="12.75">
      <c r="Q999" s="30"/>
    </row>
    <row r="1000" ht="12.75">
      <c r="Q1000" s="30"/>
    </row>
    <row r="1001" ht="12.75">
      <c r="Q1001" s="30"/>
    </row>
    <row r="1002" ht="12.75">
      <c r="Q1002" s="30"/>
    </row>
    <row r="1003" ht="12.75">
      <c r="Q1003" s="30"/>
    </row>
    <row r="1004" ht="12.75">
      <c r="Q1004" s="30"/>
    </row>
    <row r="1005" ht="12.75">
      <c r="Q1005" s="30"/>
    </row>
    <row r="1006" ht="12.75">
      <c r="Q1006" s="30"/>
    </row>
    <row r="1007" ht="12.75">
      <c r="Q1007" s="30"/>
    </row>
    <row r="1008" ht="12.75">
      <c r="Q1008" s="30"/>
    </row>
    <row r="1009" ht="12.75">
      <c r="Q1009" s="30"/>
    </row>
    <row r="1010" ht="12.75">
      <c r="Q1010" s="30"/>
    </row>
    <row r="1011" ht="12.75">
      <c r="Q1011" s="30"/>
    </row>
    <row r="1012" ht="12.75">
      <c r="Q1012" s="30"/>
    </row>
    <row r="1013" ht="12.75">
      <c r="Q1013" s="30"/>
    </row>
    <row r="1014" ht="12.75">
      <c r="Q1014" s="30"/>
    </row>
    <row r="1015" ht="12.75">
      <c r="Q1015" s="30"/>
    </row>
    <row r="1016" ht="12.75">
      <c r="Q1016" s="30"/>
    </row>
    <row r="1017" ht="12.75">
      <c r="Q1017" s="30"/>
    </row>
    <row r="1018" ht="12.75">
      <c r="Q1018" s="30"/>
    </row>
    <row r="1019" ht="12.75">
      <c r="Q1019" s="30"/>
    </row>
    <row r="1020" ht="12.75">
      <c r="Q1020" s="30"/>
    </row>
    <row r="1021" ht="12.75">
      <c r="Q1021" s="30"/>
    </row>
    <row r="1022" ht="12.75">
      <c r="Q1022" s="30"/>
    </row>
    <row r="1023" ht="12.75">
      <c r="Q1023" s="30"/>
    </row>
    <row r="1024" ht="12.75">
      <c r="Q1024" s="30"/>
    </row>
    <row r="1025" ht="12.75">
      <c r="Q1025" s="30"/>
    </row>
    <row r="1026" ht="12.75">
      <c r="Q1026" s="30"/>
    </row>
    <row r="1027" ht="12.75">
      <c r="Q1027" s="30"/>
    </row>
    <row r="1028" ht="12.75">
      <c r="Q1028" s="30"/>
    </row>
    <row r="1029" ht="12.75">
      <c r="Q1029" s="30"/>
    </row>
    <row r="1030" ht="12.75">
      <c r="Q1030" s="30"/>
    </row>
    <row r="1031" ht="12.75">
      <c r="Q1031" s="30"/>
    </row>
    <row r="1032" ht="12.75">
      <c r="Q1032" s="30"/>
    </row>
    <row r="1033" ht="12.75">
      <c r="Q1033" s="30"/>
    </row>
    <row r="1034" ht="12.75">
      <c r="Q1034" s="30"/>
    </row>
    <row r="1035" ht="12.75">
      <c r="Q1035" s="30"/>
    </row>
    <row r="1036" ht="12.75">
      <c r="Q1036" s="30"/>
    </row>
    <row r="1037" ht="12.75">
      <c r="Q1037" s="30"/>
    </row>
    <row r="1038" ht="12.75">
      <c r="Q1038" s="30"/>
    </row>
    <row r="1039" ht="12.75">
      <c r="Q1039" s="30"/>
    </row>
    <row r="1040" ht="12.75">
      <c r="Q1040" s="30"/>
    </row>
    <row r="1041" ht="12.75">
      <c r="Q1041" s="30"/>
    </row>
    <row r="1042" ht="12.75">
      <c r="Q1042" s="30"/>
    </row>
    <row r="1043" ht="12.75">
      <c r="Q1043" s="30"/>
    </row>
    <row r="1044" ht="12.75">
      <c r="Q1044" s="30"/>
    </row>
    <row r="1045" ht="12.75">
      <c r="Q1045" s="30"/>
    </row>
    <row r="1046" ht="12.75">
      <c r="Q1046" s="30"/>
    </row>
    <row r="1047" ht="12.75">
      <c r="Q1047" s="30"/>
    </row>
    <row r="1048" ht="12.75">
      <c r="Q1048" s="30"/>
    </row>
    <row r="1049" ht="12.75">
      <c r="Q1049" s="30"/>
    </row>
    <row r="1050" ht="12.75">
      <c r="Q1050" s="30"/>
    </row>
    <row r="1051" ht="12.75">
      <c r="Q1051" s="30"/>
    </row>
    <row r="1052" ht="12.75">
      <c r="Q1052" s="30"/>
    </row>
    <row r="1053" ht="12.75">
      <c r="Q1053" s="30"/>
    </row>
    <row r="1054" ht="12.75">
      <c r="Q1054" s="30"/>
    </row>
    <row r="1055" ht="12.75">
      <c r="Q1055" s="30"/>
    </row>
    <row r="1056" ht="12.75">
      <c r="Q1056" s="30"/>
    </row>
    <row r="1057" ht="12.75">
      <c r="Q1057" s="30"/>
    </row>
    <row r="1058" ht="12.75">
      <c r="Q1058" s="30"/>
    </row>
    <row r="1059" ht="12.75">
      <c r="Q1059" s="30"/>
    </row>
    <row r="1060" ht="12.75">
      <c r="Q1060" s="30"/>
    </row>
    <row r="1061" ht="12.75">
      <c r="Q1061" s="30"/>
    </row>
    <row r="1062" ht="12.75">
      <c r="Q1062" s="30"/>
    </row>
    <row r="1063" ht="12.75">
      <c r="Q1063" s="30"/>
    </row>
    <row r="1064" ht="12.75">
      <c r="Q1064" s="30"/>
    </row>
    <row r="1065" ht="12.75">
      <c r="Q1065" s="30"/>
    </row>
    <row r="1066" ht="12.75">
      <c r="Q1066" s="30"/>
    </row>
    <row r="1067" ht="12.75">
      <c r="Q1067" s="30"/>
    </row>
    <row r="1068" ht="12.75">
      <c r="Q1068" s="30"/>
    </row>
    <row r="1069" ht="12.75">
      <c r="Q1069" s="30"/>
    </row>
    <row r="1070" ht="12.75">
      <c r="Q1070" s="30"/>
    </row>
    <row r="1071" ht="12.75">
      <c r="Q1071" s="30"/>
    </row>
    <row r="1072" ht="12.75">
      <c r="Q1072" s="30"/>
    </row>
    <row r="1073" ht="12.75">
      <c r="Q1073" s="30"/>
    </row>
    <row r="1074" ht="12.75">
      <c r="Q1074" s="30"/>
    </row>
    <row r="1075" ht="12.75">
      <c r="Q1075" s="30"/>
    </row>
    <row r="1076" ht="12.75">
      <c r="Q1076" s="30"/>
    </row>
    <row r="1077" ht="12.75">
      <c r="Q1077" s="30"/>
    </row>
    <row r="1078" ht="12.75">
      <c r="Q1078" s="30"/>
    </row>
    <row r="1079" ht="12.75">
      <c r="Q1079" s="30"/>
    </row>
    <row r="1080" ht="12.75">
      <c r="Q1080" s="30"/>
    </row>
    <row r="1081" ht="12.75">
      <c r="Q1081" s="30"/>
    </row>
    <row r="1082" ht="12.75">
      <c r="Q1082" s="30"/>
    </row>
    <row r="1083" ht="12.75">
      <c r="Q1083" s="30"/>
    </row>
    <row r="1084" ht="12.75">
      <c r="Q1084" s="30"/>
    </row>
    <row r="1085" ht="12.75">
      <c r="Q1085" s="30"/>
    </row>
    <row r="1086" ht="12.75">
      <c r="Q1086" s="30"/>
    </row>
    <row r="1087" ht="12.75">
      <c r="Q1087" s="30"/>
    </row>
    <row r="1088" ht="12.75">
      <c r="Q1088" s="30"/>
    </row>
    <row r="1089" ht="12.75">
      <c r="Q1089" s="30"/>
    </row>
    <row r="1090" ht="12.75">
      <c r="Q1090" s="30"/>
    </row>
    <row r="1091" ht="12.75">
      <c r="Q1091" s="30"/>
    </row>
    <row r="1092" ht="12.75">
      <c r="Q1092" s="30"/>
    </row>
    <row r="1093" ht="12.75">
      <c r="Q1093" s="30"/>
    </row>
    <row r="1094" ht="12.75">
      <c r="Q1094" s="30"/>
    </row>
    <row r="1095" ht="12.75">
      <c r="Q1095" s="30"/>
    </row>
    <row r="1096" ht="12.75">
      <c r="Q1096" s="30"/>
    </row>
    <row r="1097" ht="12.75">
      <c r="Q1097" s="30"/>
    </row>
    <row r="1098" ht="12.75">
      <c r="Q1098" s="30"/>
    </row>
    <row r="1099" ht="12.75">
      <c r="Q1099" s="30"/>
    </row>
    <row r="1100" ht="12.75">
      <c r="Q1100" s="30"/>
    </row>
    <row r="1101" ht="12.75">
      <c r="Q1101" s="30"/>
    </row>
    <row r="1102" ht="12.75">
      <c r="Q1102" s="30"/>
    </row>
    <row r="1103" ht="12.75">
      <c r="Q1103" s="30"/>
    </row>
    <row r="1104" ht="12.75">
      <c r="Q1104" s="30"/>
    </row>
    <row r="1105" ht="12.75">
      <c r="Q1105" s="30"/>
    </row>
    <row r="1106" ht="12.75">
      <c r="Q1106" s="30"/>
    </row>
    <row r="1107" ht="12.75">
      <c r="Q1107" s="30"/>
    </row>
    <row r="1108" ht="12.75">
      <c r="Q1108" s="30"/>
    </row>
    <row r="1109" ht="12.75">
      <c r="Q1109" s="30"/>
    </row>
    <row r="1110" ht="12.75">
      <c r="Q1110" s="30"/>
    </row>
    <row r="1111" ht="12.75">
      <c r="Q1111" s="30"/>
    </row>
    <row r="1112" ht="12.75">
      <c r="Q1112" s="30"/>
    </row>
    <row r="1113" ht="12.75">
      <c r="Q1113" s="30"/>
    </row>
    <row r="1114" ht="12.75">
      <c r="Q1114" s="30"/>
    </row>
    <row r="1115" ht="12.75">
      <c r="Q1115" s="30"/>
    </row>
    <row r="1116" ht="12.75">
      <c r="Q1116" s="30"/>
    </row>
    <row r="1117" ht="12.75">
      <c r="Q1117" s="30"/>
    </row>
    <row r="1118" ht="12.75">
      <c r="Q1118" s="30"/>
    </row>
    <row r="1119" ht="12.75">
      <c r="Q1119" s="30"/>
    </row>
    <row r="1120" ht="12.75">
      <c r="Q1120" s="30"/>
    </row>
    <row r="1121" ht="12.75">
      <c r="Q1121" s="30"/>
    </row>
    <row r="1122" ht="12.75">
      <c r="Q1122" s="30"/>
    </row>
    <row r="1123" ht="12.75">
      <c r="Q1123" s="30"/>
    </row>
    <row r="1124" ht="12.75">
      <c r="Q1124" s="30"/>
    </row>
    <row r="1125" ht="12.75">
      <c r="Q1125" s="30"/>
    </row>
    <row r="1126" ht="12.75">
      <c r="Q1126" s="30"/>
    </row>
    <row r="1127" ht="12.75">
      <c r="Q1127" s="30"/>
    </row>
    <row r="1128" ht="12.75">
      <c r="Q1128" s="30"/>
    </row>
    <row r="1129" ht="12.75">
      <c r="Q1129" s="30"/>
    </row>
    <row r="1130" ht="12.75">
      <c r="Q1130" s="30"/>
    </row>
    <row r="1131" ht="12.75">
      <c r="Q1131" s="30"/>
    </row>
    <row r="1132" ht="12.75">
      <c r="Q1132" s="30"/>
    </row>
    <row r="1133" ht="12.75">
      <c r="Q1133" s="30"/>
    </row>
    <row r="1134" ht="12.75">
      <c r="Q1134" s="30"/>
    </row>
    <row r="1135" ht="12.75">
      <c r="Q1135" s="30"/>
    </row>
    <row r="1136" ht="12.75">
      <c r="Q1136" s="30"/>
    </row>
    <row r="1137" ht="12.75">
      <c r="Q1137" s="30"/>
    </row>
    <row r="1138" ht="12.75">
      <c r="Q1138" s="30"/>
    </row>
    <row r="1139" ht="12.75">
      <c r="Q1139" s="30"/>
    </row>
    <row r="1140" ht="12.75">
      <c r="Q1140" s="30"/>
    </row>
    <row r="1141" ht="12.75">
      <c r="Q1141" s="30"/>
    </row>
    <row r="1142" ht="12.75">
      <c r="Q1142" s="30"/>
    </row>
    <row r="1143" ht="12.75">
      <c r="Q1143" s="30"/>
    </row>
    <row r="1144" ht="12.75">
      <c r="Q1144" s="30"/>
    </row>
    <row r="1145" ht="12.75">
      <c r="Q1145" s="30"/>
    </row>
    <row r="1146" ht="12.75">
      <c r="Q1146" s="30"/>
    </row>
    <row r="1147" ht="12.75">
      <c r="Q1147" s="30"/>
    </row>
    <row r="1148" ht="12.75">
      <c r="Q1148" s="30"/>
    </row>
    <row r="1149" ht="12.75">
      <c r="Q1149" s="30"/>
    </row>
    <row r="1150" ht="12.75">
      <c r="Q1150" s="30"/>
    </row>
    <row r="1151" ht="12.75">
      <c r="Q1151" s="30"/>
    </row>
    <row r="1152" ht="12.75">
      <c r="Q1152" s="30"/>
    </row>
    <row r="1153" ht="12.75">
      <c r="Q1153" s="30"/>
    </row>
    <row r="1154" ht="12.75">
      <c r="Q1154" s="30"/>
    </row>
    <row r="1155" ht="12.75">
      <c r="Q1155" s="30"/>
    </row>
    <row r="1156" ht="12.75">
      <c r="Q1156" s="30"/>
    </row>
    <row r="1157" ht="12.75">
      <c r="Q1157" s="30"/>
    </row>
    <row r="1158" ht="12.75">
      <c r="Q1158" s="30"/>
    </row>
    <row r="1159" ht="12.75">
      <c r="Q1159" s="30"/>
    </row>
    <row r="1160" ht="12.75">
      <c r="Q1160" s="30"/>
    </row>
    <row r="1161" ht="12.75">
      <c r="Q1161" s="30"/>
    </row>
    <row r="1162" ht="12.75">
      <c r="Q1162" s="30"/>
    </row>
    <row r="1163" ht="12.75">
      <c r="Q1163" s="30"/>
    </row>
    <row r="1164" ht="12.75">
      <c r="Q1164" s="30"/>
    </row>
    <row r="1165" ht="12.75">
      <c r="Q1165" s="30"/>
    </row>
    <row r="1166" ht="12.75">
      <c r="Q1166" s="30"/>
    </row>
    <row r="1167" ht="12.75">
      <c r="Q1167" s="30"/>
    </row>
    <row r="1168" ht="12.75">
      <c r="Q1168" s="30"/>
    </row>
    <row r="1169" ht="12.75">
      <c r="Q1169" s="30"/>
    </row>
    <row r="1170" ht="12.75">
      <c r="Q1170" s="30"/>
    </row>
    <row r="1171" ht="12.75">
      <c r="Q1171" s="30"/>
    </row>
    <row r="1172" ht="12.75">
      <c r="Q1172" s="30"/>
    </row>
    <row r="1173" ht="12.75">
      <c r="Q1173" s="30"/>
    </row>
    <row r="1174" ht="12.75">
      <c r="Q1174" s="30"/>
    </row>
    <row r="1175" ht="12.75">
      <c r="Q1175" s="30"/>
    </row>
    <row r="1176" ht="12.75">
      <c r="Q1176" s="30"/>
    </row>
    <row r="1177" ht="12.75">
      <c r="Q1177" s="30"/>
    </row>
    <row r="1178" ht="12.75">
      <c r="Q1178" s="30"/>
    </row>
    <row r="1179" ht="12.75">
      <c r="Q1179" s="30"/>
    </row>
    <row r="1180" ht="12.75">
      <c r="Q1180" s="30"/>
    </row>
    <row r="1181" ht="12.75">
      <c r="Q1181" s="30"/>
    </row>
    <row r="1182" ht="12.75">
      <c r="Q1182" s="30"/>
    </row>
    <row r="1183" ht="12.75">
      <c r="Q1183" s="30"/>
    </row>
    <row r="1184" ht="12.75">
      <c r="Q1184" s="30"/>
    </row>
    <row r="1185" ht="12.75">
      <c r="Q1185" s="30"/>
    </row>
    <row r="1186" ht="12.75">
      <c r="Q1186" s="30"/>
    </row>
    <row r="1187" ht="12.75">
      <c r="Q1187" s="30"/>
    </row>
    <row r="1188" ht="12.75">
      <c r="Q1188" s="30"/>
    </row>
    <row r="1189" ht="12.75">
      <c r="Q1189" s="30"/>
    </row>
    <row r="1190" ht="12.75">
      <c r="Q1190" s="30"/>
    </row>
    <row r="1191" ht="12.75">
      <c r="Q1191" s="30"/>
    </row>
    <row r="1192" ht="12.75">
      <c r="Q1192" s="30"/>
    </row>
    <row r="1193" ht="12.75">
      <c r="Q1193" s="30"/>
    </row>
    <row r="1194" ht="12.75">
      <c r="Q1194" s="30"/>
    </row>
    <row r="1195" ht="12.75">
      <c r="Q1195" s="30"/>
    </row>
    <row r="1196" ht="12.75">
      <c r="Q1196" s="30"/>
    </row>
    <row r="1197" ht="12.75">
      <c r="Q1197" s="30"/>
    </row>
    <row r="1198" ht="12.75">
      <c r="Q1198" s="30"/>
    </row>
    <row r="1199" ht="12.75">
      <c r="Q1199" s="30"/>
    </row>
    <row r="1200" ht="12.75">
      <c r="Q1200" s="30"/>
    </row>
    <row r="1201" ht="12.75">
      <c r="Q1201" s="30"/>
    </row>
    <row r="1202" ht="12.75">
      <c r="Q1202" s="30"/>
    </row>
    <row r="1203" ht="12.75">
      <c r="Q1203" s="30"/>
    </row>
    <row r="1204" ht="12.75">
      <c r="Q1204" s="30"/>
    </row>
    <row r="1205" ht="12.75">
      <c r="Q1205" s="30"/>
    </row>
    <row r="1206" ht="12.75">
      <c r="Q1206" s="30"/>
    </row>
    <row r="1207" ht="12.75">
      <c r="Q1207" s="30"/>
    </row>
    <row r="1208" ht="12.75">
      <c r="Q1208" s="30"/>
    </row>
    <row r="1209" ht="12.75">
      <c r="Q1209" s="30"/>
    </row>
    <row r="1210" ht="12.75">
      <c r="Q1210" s="30"/>
    </row>
    <row r="1211" ht="12.75">
      <c r="Q1211" s="30"/>
    </row>
    <row r="1212" ht="12.75">
      <c r="Q1212" s="30"/>
    </row>
    <row r="1213" ht="12.75">
      <c r="Q1213" s="30"/>
    </row>
    <row r="1214" ht="12.75">
      <c r="Q1214" s="30"/>
    </row>
    <row r="1215" ht="12.75">
      <c r="Q1215" s="30"/>
    </row>
    <row r="1216" ht="12.75">
      <c r="Q1216" s="30"/>
    </row>
    <row r="1217" ht="12.75">
      <c r="Q1217" s="30"/>
    </row>
    <row r="1218" ht="12.75">
      <c r="Q1218" s="30"/>
    </row>
    <row r="1219" ht="12.75">
      <c r="Q1219" s="30"/>
    </row>
    <row r="1220" ht="12.75">
      <c r="Q1220" s="30"/>
    </row>
    <row r="1221" ht="12.75">
      <c r="Q1221" s="30"/>
    </row>
    <row r="1222" ht="12.75">
      <c r="Q1222" s="30"/>
    </row>
    <row r="1223" ht="12.75">
      <c r="Q1223" s="30"/>
    </row>
    <row r="1224" ht="12.75">
      <c r="Q1224" s="30"/>
    </row>
    <row r="1225" ht="12.75">
      <c r="Q1225" s="30"/>
    </row>
    <row r="1226" ht="12.75">
      <c r="Q1226" s="30"/>
    </row>
    <row r="1227" ht="12.75">
      <c r="Q1227" s="30"/>
    </row>
    <row r="1228" ht="12.75">
      <c r="Q1228" s="30"/>
    </row>
    <row r="1229" ht="12.75">
      <c r="Q1229" s="30"/>
    </row>
    <row r="1230" ht="12.75">
      <c r="Q1230" s="30"/>
    </row>
    <row r="1231" ht="12.75">
      <c r="Q1231" s="30"/>
    </row>
    <row r="1232" ht="12.75">
      <c r="Q1232" s="30"/>
    </row>
    <row r="1233" ht="12.75">
      <c r="Q1233" s="30"/>
    </row>
    <row r="1234" ht="12.75">
      <c r="Q1234" s="30"/>
    </row>
    <row r="1235" ht="12.75">
      <c r="Q1235" s="30"/>
    </row>
    <row r="1236" ht="12.75">
      <c r="Q1236" s="30"/>
    </row>
    <row r="1237" ht="12.75">
      <c r="Q1237" s="30"/>
    </row>
    <row r="1238" ht="12.75">
      <c r="Q1238" s="30"/>
    </row>
    <row r="1239" ht="12.75">
      <c r="Q1239" s="30"/>
    </row>
    <row r="1240" ht="12.75">
      <c r="Q1240" s="30"/>
    </row>
    <row r="1241" ht="12.75">
      <c r="Q1241" s="30"/>
    </row>
    <row r="1242" ht="12.75">
      <c r="Q1242" s="30"/>
    </row>
    <row r="1243" ht="12.75">
      <c r="Q1243" s="30"/>
    </row>
    <row r="1244" ht="12.75">
      <c r="Q1244" s="30"/>
    </row>
    <row r="1245" ht="12.75">
      <c r="Q1245" s="30"/>
    </row>
    <row r="1246" ht="12.75">
      <c r="Q1246" s="30"/>
    </row>
    <row r="1247" ht="12.75">
      <c r="Q1247" s="30"/>
    </row>
    <row r="1248" ht="12.75">
      <c r="Q1248" s="30"/>
    </row>
    <row r="1249" ht="12.75">
      <c r="Q1249" s="30"/>
    </row>
    <row r="1250" ht="12.75">
      <c r="Q1250" s="30"/>
    </row>
    <row r="1251" ht="12.75">
      <c r="Q1251" s="30"/>
    </row>
    <row r="1252" ht="12.75">
      <c r="Q1252" s="30"/>
    </row>
    <row r="1253" ht="12.75">
      <c r="Q1253" s="30"/>
    </row>
    <row r="1254" ht="12.75">
      <c r="Q1254" s="30"/>
    </row>
    <row r="1255" ht="12.75">
      <c r="Q1255" s="30"/>
    </row>
    <row r="1256" ht="12.75">
      <c r="Q1256" s="30"/>
    </row>
    <row r="1257" ht="12.75">
      <c r="Q1257" s="30"/>
    </row>
    <row r="1258" ht="12.75">
      <c r="Q1258" s="30"/>
    </row>
    <row r="1259" ht="12.75">
      <c r="Q1259" s="30"/>
    </row>
    <row r="1260" ht="12.75">
      <c r="Q1260" s="30"/>
    </row>
    <row r="1261" ht="12.75">
      <c r="Q1261" s="30"/>
    </row>
    <row r="1262" ht="12.75">
      <c r="Q1262" s="30"/>
    </row>
    <row r="1263" ht="12.75">
      <c r="Q1263" s="30"/>
    </row>
    <row r="1264" ht="12.75">
      <c r="Q1264" s="30"/>
    </row>
    <row r="1265" ht="12.75">
      <c r="Q1265" s="30"/>
    </row>
    <row r="1266" ht="12.75">
      <c r="Q1266" s="30"/>
    </row>
    <row r="1267" ht="12.75">
      <c r="Q1267" s="30"/>
    </row>
    <row r="1268" ht="12.75">
      <c r="Q1268" s="30"/>
    </row>
    <row r="1269" ht="12.75">
      <c r="Q1269" s="30"/>
    </row>
    <row r="1270" ht="12.75">
      <c r="Q1270" s="30"/>
    </row>
    <row r="1271" ht="12.75">
      <c r="Q1271" s="30"/>
    </row>
    <row r="1272" ht="12.75">
      <c r="Q1272" s="30"/>
    </row>
    <row r="1273" ht="12.75">
      <c r="Q1273" s="30"/>
    </row>
    <row r="1274" ht="12.75">
      <c r="Q1274" s="30"/>
    </row>
    <row r="1275" ht="12.75">
      <c r="Q1275" s="30"/>
    </row>
    <row r="1276" ht="12.75">
      <c r="Q1276" s="30"/>
    </row>
    <row r="1277" ht="12.75">
      <c r="Q1277" s="30"/>
    </row>
    <row r="1278" ht="12.75">
      <c r="Q1278" s="30"/>
    </row>
    <row r="1279" ht="12.75">
      <c r="Q1279" s="30"/>
    </row>
    <row r="1280" ht="12.75">
      <c r="Q1280" s="30"/>
    </row>
    <row r="1281" ht="12.75">
      <c r="Q1281" s="30"/>
    </row>
    <row r="1282" ht="12.75">
      <c r="Q1282" s="30"/>
    </row>
    <row r="1283" ht="12.75">
      <c r="Q1283" s="30"/>
    </row>
    <row r="1284" ht="12.75">
      <c r="Q1284" s="30"/>
    </row>
    <row r="1285" ht="12.75">
      <c r="Q1285" s="30"/>
    </row>
    <row r="1286" ht="12.75">
      <c r="Q1286" s="30"/>
    </row>
    <row r="1287" ht="12.75">
      <c r="Q1287" s="30"/>
    </row>
    <row r="1288" ht="12.75">
      <c r="Q1288" s="30"/>
    </row>
    <row r="1289" ht="12.75">
      <c r="Q1289" s="30"/>
    </row>
    <row r="1290" ht="12.75">
      <c r="Q1290" s="30"/>
    </row>
    <row r="1291" ht="12.75">
      <c r="Q1291" s="30"/>
    </row>
    <row r="1292" ht="12.75">
      <c r="Q1292" s="30"/>
    </row>
    <row r="1293" ht="12.75">
      <c r="Q1293" s="30"/>
    </row>
    <row r="1294" ht="12.75">
      <c r="Q1294" s="30"/>
    </row>
    <row r="1295" ht="12.75">
      <c r="Q1295" s="30"/>
    </row>
    <row r="1296" ht="12.75">
      <c r="Q1296" s="30"/>
    </row>
    <row r="1297" ht="12.75">
      <c r="Q1297" s="30"/>
    </row>
    <row r="1298" ht="12.75">
      <c r="Q1298" s="30"/>
    </row>
    <row r="1299" ht="12.75">
      <c r="Q1299" s="30"/>
    </row>
    <row r="1300" ht="12.75">
      <c r="Q1300" s="30"/>
    </row>
    <row r="1301" ht="12.75">
      <c r="Q1301" s="30"/>
    </row>
    <row r="1302" ht="12.75">
      <c r="Q1302" s="30"/>
    </row>
    <row r="1303" ht="12.75">
      <c r="Q1303" s="30"/>
    </row>
    <row r="1304" ht="12.75">
      <c r="Q1304" s="30"/>
    </row>
    <row r="1305" ht="12.75">
      <c r="Q1305" s="30"/>
    </row>
    <row r="1306" ht="12.75">
      <c r="Q1306" s="30"/>
    </row>
    <row r="1307" ht="12.75">
      <c r="Q1307" s="30"/>
    </row>
    <row r="1308" ht="12.75">
      <c r="Q1308" s="30"/>
    </row>
    <row r="1309" ht="12.75">
      <c r="Q1309" s="30"/>
    </row>
    <row r="1310" ht="12.75">
      <c r="Q1310" s="30"/>
    </row>
    <row r="1311" ht="12.75">
      <c r="Q1311" s="30"/>
    </row>
    <row r="1312" ht="12.75">
      <c r="Q1312" s="30"/>
    </row>
    <row r="1313" ht="12.75">
      <c r="Q1313" s="30"/>
    </row>
    <row r="1314" ht="12.75">
      <c r="Q1314" s="30"/>
    </row>
    <row r="1315" ht="12.75">
      <c r="Q1315" s="30"/>
    </row>
    <row r="1316" ht="12.75">
      <c r="Q1316" s="30"/>
    </row>
    <row r="1317" ht="12.75">
      <c r="Q1317" s="30"/>
    </row>
    <row r="1318" ht="12.75">
      <c r="Q1318" s="30"/>
    </row>
    <row r="1319" ht="12.75">
      <c r="Q1319" s="30"/>
    </row>
    <row r="1320" ht="12.75">
      <c r="Q1320" s="30"/>
    </row>
    <row r="1321" ht="12.75">
      <c r="Q1321" s="30"/>
    </row>
    <row r="1322" ht="12.75">
      <c r="Q1322" s="30"/>
    </row>
    <row r="1323" ht="12.75">
      <c r="Q1323" s="30"/>
    </row>
    <row r="1324" ht="12.75">
      <c r="Q1324" s="30"/>
    </row>
    <row r="1325" ht="12.75">
      <c r="Q1325" s="30"/>
    </row>
    <row r="1326" ht="12.75">
      <c r="Q1326" s="30"/>
    </row>
    <row r="1327" ht="12.75">
      <c r="Q1327" s="30"/>
    </row>
    <row r="1328" ht="12.75">
      <c r="Q1328" s="30"/>
    </row>
    <row r="1329" ht="12.75">
      <c r="Q1329" s="30"/>
    </row>
    <row r="1330" ht="12.75">
      <c r="Q1330" s="30"/>
    </row>
    <row r="1331" ht="12.75">
      <c r="Q1331" s="30"/>
    </row>
    <row r="1332" ht="12.75">
      <c r="Q1332" s="30"/>
    </row>
    <row r="1333" ht="12.75">
      <c r="Q1333" s="30"/>
    </row>
    <row r="1334" ht="12.75">
      <c r="Q1334" s="30"/>
    </row>
    <row r="1335" ht="12.75">
      <c r="Q1335" s="30"/>
    </row>
    <row r="1336" ht="12.75">
      <c r="Q1336" s="30"/>
    </row>
    <row r="1337" ht="12.75">
      <c r="Q1337" s="30"/>
    </row>
    <row r="1338" ht="12.75">
      <c r="Q1338" s="30"/>
    </row>
    <row r="1339" ht="12.75">
      <c r="Q1339" s="30"/>
    </row>
    <row r="1340" ht="12.75">
      <c r="Q1340" s="30"/>
    </row>
    <row r="1341" ht="12.75">
      <c r="Q1341" s="30"/>
    </row>
    <row r="1342" ht="12.75">
      <c r="Q1342" s="30"/>
    </row>
    <row r="1343" ht="12.75">
      <c r="Q1343" s="30"/>
    </row>
    <row r="1344" ht="12.75">
      <c r="Q1344" s="30"/>
    </row>
    <row r="1345" ht="12.75">
      <c r="Q1345" s="30"/>
    </row>
    <row r="1346" ht="12.75">
      <c r="Q1346" s="30"/>
    </row>
    <row r="1347" ht="12.75">
      <c r="Q1347" s="30"/>
    </row>
    <row r="1348" ht="12.75">
      <c r="Q1348" s="30"/>
    </row>
    <row r="1349" ht="12.75">
      <c r="Q1349" s="30"/>
    </row>
    <row r="1350" ht="12.75">
      <c r="Q1350" s="30"/>
    </row>
    <row r="1351" ht="12.75">
      <c r="Q1351" s="30"/>
    </row>
    <row r="1352" ht="12.75">
      <c r="Q1352" s="30"/>
    </row>
    <row r="1353" ht="12.75">
      <c r="Q1353" s="30"/>
    </row>
    <row r="1354" ht="12.75">
      <c r="Q1354" s="30"/>
    </row>
    <row r="1355" ht="12.75">
      <c r="Q1355" s="30"/>
    </row>
    <row r="1356" ht="12.75">
      <c r="Q1356" s="30"/>
    </row>
    <row r="1357" ht="12.75">
      <c r="Q1357" s="30"/>
    </row>
    <row r="1358" ht="12.75">
      <c r="Q1358" s="30"/>
    </row>
    <row r="1359" ht="12.75">
      <c r="Q1359" s="30"/>
    </row>
    <row r="1360" ht="12.75">
      <c r="Q1360" s="30"/>
    </row>
    <row r="1361" ht="12.75">
      <c r="Q1361" s="30"/>
    </row>
    <row r="1362" ht="12.75">
      <c r="Q1362" s="30"/>
    </row>
    <row r="1363" ht="12.75">
      <c r="Q1363" s="30"/>
    </row>
    <row r="1364" ht="12.75">
      <c r="Q1364" s="30"/>
    </row>
    <row r="1365" ht="12.75">
      <c r="Q1365" s="30"/>
    </row>
    <row r="1366" ht="12.75">
      <c r="Q1366" s="30"/>
    </row>
    <row r="1367" ht="12.75">
      <c r="Q1367" s="30"/>
    </row>
    <row r="1368" ht="12.75">
      <c r="Q1368" s="30"/>
    </row>
    <row r="1369" ht="12.75">
      <c r="Q1369" s="30"/>
    </row>
    <row r="1370" ht="12.75">
      <c r="Q1370" s="30"/>
    </row>
    <row r="1371" ht="12.75">
      <c r="Q1371" s="30"/>
    </row>
    <row r="1372" ht="12.75">
      <c r="Q1372" s="30"/>
    </row>
    <row r="1373" ht="12.75">
      <c r="Q1373" s="30"/>
    </row>
    <row r="1374" ht="12.75">
      <c r="Q1374" s="30"/>
    </row>
    <row r="1375" ht="12.75">
      <c r="Q1375" s="30"/>
    </row>
    <row r="1376" ht="12.75">
      <c r="Q1376" s="30"/>
    </row>
    <row r="1377" ht="12.75">
      <c r="Q1377" s="30"/>
    </row>
    <row r="1378" ht="12.75">
      <c r="Q1378" s="30"/>
    </row>
    <row r="1379" ht="12.75">
      <c r="Q1379" s="30"/>
    </row>
    <row r="1380" ht="12.75">
      <c r="Q1380" s="30"/>
    </row>
    <row r="1381" ht="12.75">
      <c r="Q1381" s="30"/>
    </row>
    <row r="1382" ht="12.75">
      <c r="Q1382" s="30"/>
    </row>
    <row r="1383" ht="12.75">
      <c r="Q1383" s="30"/>
    </row>
    <row r="1384" ht="12.75">
      <c r="Q1384" s="30"/>
    </row>
    <row r="1385" ht="12.75">
      <c r="Q1385" s="30"/>
    </row>
    <row r="1386" ht="12.75">
      <c r="Q1386" s="30"/>
    </row>
    <row r="1387" ht="12.75">
      <c r="Q1387" s="30"/>
    </row>
    <row r="1388" ht="12.75">
      <c r="Q1388" s="30"/>
    </row>
    <row r="1389" ht="12.75">
      <c r="Q1389" s="30"/>
    </row>
    <row r="1390" ht="12.75">
      <c r="Q1390" s="30"/>
    </row>
    <row r="1391" ht="12.75">
      <c r="Q1391" s="30"/>
    </row>
    <row r="1392" ht="12.75">
      <c r="Q1392" s="30"/>
    </row>
    <row r="1393" ht="12.75">
      <c r="Q1393" s="30"/>
    </row>
    <row r="1394" ht="12.75">
      <c r="Q1394" s="30"/>
    </row>
    <row r="1395" ht="12.75">
      <c r="Q1395" s="30"/>
    </row>
    <row r="1396" ht="12.75">
      <c r="Q1396" s="30"/>
    </row>
    <row r="1397" ht="12.75">
      <c r="Q1397" s="30"/>
    </row>
    <row r="1398" ht="12.75">
      <c r="Q1398" s="30"/>
    </row>
    <row r="1399" ht="12.75">
      <c r="Q1399" s="30"/>
    </row>
    <row r="1400" ht="12.75">
      <c r="Q1400" s="30"/>
    </row>
    <row r="1401" ht="12.75">
      <c r="Q1401" s="30"/>
    </row>
    <row r="1402" ht="12.75">
      <c r="Q1402" s="30"/>
    </row>
    <row r="1403" ht="12.75">
      <c r="Q1403" s="30"/>
    </row>
    <row r="1404" ht="12.75">
      <c r="Q1404" s="30"/>
    </row>
    <row r="1405" ht="12.75">
      <c r="Q1405" s="30"/>
    </row>
    <row r="1406" ht="12.75">
      <c r="Q1406" s="30"/>
    </row>
    <row r="1407" ht="12.75">
      <c r="Q1407" s="30"/>
    </row>
    <row r="1408" ht="12.75">
      <c r="Q1408" s="30"/>
    </row>
    <row r="1409" ht="12.75">
      <c r="Q1409" s="30"/>
    </row>
    <row r="1410" ht="12.75">
      <c r="Q1410" s="30"/>
    </row>
    <row r="1411" ht="12.75">
      <c r="Q1411" s="30"/>
    </row>
    <row r="1412" ht="12.75">
      <c r="Q1412" s="30"/>
    </row>
    <row r="1413" ht="12.75">
      <c r="Q1413" s="30"/>
    </row>
    <row r="1414" ht="12.75">
      <c r="Q1414" s="30"/>
    </row>
    <row r="1415" ht="12.75">
      <c r="Q1415" s="30"/>
    </row>
    <row r="1416" ht="12.75">
      <c r="Q1416" s="30"/>
    </row>
    <row r="1417" ht="12.75">
      <c r="Q1417" s="30"/>
    </row>
    <row r="1418" ht="12.75">
      <c r="Q1418" s="30"/>
    </row>
    <row r="1419" ht="12.75">
      <c r="Q1419" s="30"/>
    </row>
    <row r="1420" ht="12.75">
      <c r="Q1420" s="30"/>
    </row>
    <row r="1421" ht="12.75">
      <c r="Q1421" s="30"/>
    </row>
    <row r="1422" ht="12.75">
      <c r="Q1422" s="30"/>
    </row>
    <row r="1423" ht="12.75">
      <c r="Q1423" s="30"/>
    </row>
    <row r="1424" ht="12.75">
      <c r="Q1424" s="30"/>
    </row>
    <row r="1425" ht="12.75">
      <c r="Q1425" s="30"/>
    </row>
    <row r="1426" ht="12.75">
      <c r="Q1426" s="30"/>
    </row>
    <row r="1427" ht="12.75">
      <c r="Q1427" s="30"/>
    </row>
    <row r="1428" ht="12.75">
      <c r="Q1428" s="30"/>
    </row>
    <row r="1429" ht="12.75">
      <c r="Q1429" s="30"/>
    </row>
    <row r="1430" ht="12.75">
      <c r="Q1430" s="30"/>
    </row>
    <row r="1431" ht="12.75">
      <c r="Q1431" s="30"/>
    </row>
    <row r="1432" ht="12.75">
      <c r="Q1432" s="30"/>
    </row>
    <row r="1433" ht="12.75">
      <c r="Q1433" s="30"/>
    </row>
    <row r="1434" ht="12.75">
      <c r="Q1434" s="30"/>
    </row>
    <row r="1435" ht="12.75">
      <c r="Q1435" s="30"/>
    </row>
    <row r="1436" ht="12.75">
      <c r="Q1436" s="30"/>
    </row>
    <row r="1437" ht="12.75">
      <c r="Q1437" s="30"/>
    </row>
    <row r="1438" ht="12.75">
      <c r="Q1438" s="30"/>
    </row>
    <row r="1439" ht="12.75">
      <c r="Q1439" s="30"/>
    </row>
    <row r="1440" ht="12.75">
      <c r="Q1440" s="30"/>
    </row>
    <row r="1441" ht="12.75">
      <c r="Q1441" s="30"/>
    </row>
    <row r="1442" ht="12.75">
      <c r="Q1442" s="30"/>
    </row>
    <row r="1443" ht="12.75">
      <c r="Q1443" s="30"/>
    </row>
    <row r="1444" ht="12.75">
      <c r="Q1444" s="30"/>
    </row>
    <row r="1445" ht="12.75">
      <c r="Q1445" s="30"/>
    </row>
    <row r="1446" ht="12.75">
      <c r="Q1446" s="30"/>
    </row>
    <row r="1447" ht="12.75">
      <c r="Q1447" s="30"/>
    </row>
    <row r="1448" ht="12.75">
      <c r="Q1448" s="30"/>
    </row>
    <row r="1449" ht="12.75">
      <c r="Q1449" s="30"/>
    </row>
    <row r="1450" ht="12.75">
      <c r="Q1450" s="30"/>
    </row>
    <row r="1451" ht="12.75">
      <c r="Q1451" s="30"/>
    </row>
    <row r="1452" ht="12.75">
      <c r="Q1452" s="30"/>
    </row>
    <row r="1453" ht="12.75">
      <c r="Q1453" s="30"/>
    </row>
    <row r="1454" ht="12.75">
      <c r="Q1454" s="30"/>
    </row>
    <row r="1455" ht="12.75">
      <c r="Q1455" s="30"/>
    </row>
    <row r="1456" ht="12.75">
      <c r="Q1456" s="30"/>
    </row>
    <row r="1457" ht="12.75">
      <c r="Q1457" s="30"/>
    </row>
    <row r="1458" ht="12.75">
      <c r="Q1458" s="30"/>
    </row>
    <row r="1459" ht="12.75">
      <c r="Q1459" s="30"/>
    </row>
    <row r="1460" ht="12.75">
      <c r="Q1460" s="30"/>
    </row>
    <row r="1461" ht="12.75">
      <c r="Q1461" s="30"/>
    </row>
    <row r="1462" ht="12.75">
      <c r="Q1462" s="30"/>
    </row>
    <row r="1463" ht="12.75">
      <c r="Q1463" s="30"/>
    </row>
    <row r="1464" ht="12.75">
      <c r="Q1464" s="30"/>
    </row>
    <row r="1465" ht="12.75">
      <c r="Q1465" s="30"/>
    </row>
    <row r="1466" ht="12.75">
      <c r="Q1466" s="30"/>
    </row>
    <row r="1467" ht="12.75">
      <c r="Q1467" s="30"/>
    </row>
    <row r="1468" ht="12.75">
      <c r="Q1468" s="30"/>
    </row>
    <row r="1469" ht="12.75">
      <c r="Q1469" s="30"/>
    </row>
    <row r="1470" ht="12.75">
      <c r="Q1470" s="30"/>
    </row>
    <row r="1471" ht="12.75">
      <c r="Q1471" s="30"/>
    </row>
    <row r="1472" ht="12.75">
      <c r="Q1472" s="30"/>
    </row>
    <row r="1473" ht="12.75">
      <c r="Q1473" s="30"/>
    </row>
    <row r="1474" ht="12.75">
      <c r="Q1474" s="30"/>
    </row>
    <row r="1475" ht="12.75">
      <c r="Q1475" s="30"/>
    </row>
    <row r="1476" ht="12.75">
      <c r="Q1476" s="30"/>
    </row>
    <row r="1477" ht="12.75">
      <c r="Q1477" s="30"/>
    </row>
    <row r="1478" ht="12.75">
      <c r="Q1478" s="30"/>
    </row>
    <row r="1479" ht="12.75">
      <c r="Q1479" s="30"/>
    </row>
    <row r="1480" ht="12.75">
      <c r="Q1480" s="30"/>
    </row>
    <row r="1481" ht="12.75">
      <c r="Q1481" s="30"/>
    </row>
    <row r="1482" ht="12.75">
      <c r="Q1482" s="30"/>
    </row>
    <row r="1483" ht="12.75">
      <c r="Q1483" s="30"/>
    </row>
    <row r="1484" ht="12.75">
      <c r="Q1484" s="30"/>
    </row>
    <row r="1485" ht="12.75">
      <c r="Q1485" s="30"/>
    </row>
    <row r="1486" ht="12.75">
      <c r="Q1486" s="30"/>
    </row>
    <row r="1487" ht="12.75">
      <c r="Q1487" s="30"/>
    </row>
    <row r="1488" ht="12.75">
      <c r="Q1488" s="30"/>
    </row>
    <row r="1489" ht="12.75">
      <c r="Q1489" s="30"/>
    </row>
    <row r="1490" ht="12.75">
      <c r="Q1490" s="30"/>
    </row>
    <row r="1491" ht="12.75">
      <c r="Q1491" s="30"/>
    </row>
    <row r="1492" ht="12.75">
      <c r="Q1492" s="30"/>
    </row>
    <row r="1493" ht="12.75">
      <c r="Q1493" s="30"/>
    </row>
    <row r="1494" ht="12.75">
      <c r="Q1494" s="30"/>
    </row>
    <row r="1495" ht="12.75">
      <c r="Q1495" s="30"/>
    </row>
    <row r="1496" ht="12.75">
      <c r="Q1496" s="30"/>
    </row>
    <row r="1497" ht="12.75">
      <c r="Q1497" s="30"/>
    </row>
    <row r="1498" ht="12.75">
      <c r="Q1498" s="30"/>
    </row>
    <row r="1499" ht="12.75">
      <c r="Q1499" s="30"/>
    </row>
    <row r="1500" ht="12.75">
      <c r="Q1500" s="30"/>
    </row>
    <row r="1501" ht="12.75">
      <c r="Q1501" s="30"/>
    </row>
    <row r="1502" ht="12.75">
      <c r="Q1502" s="30"/>
    </row>
    <row r="1503" ht="12.75">
      <c r="Q1503" s="30"/>
    </row>
    <row r="1504" ht="12.75">
      <c r="Q1504" s="30"/>
    </row>
    <row r="1505" ht="12.75">
      <c r="Q1505" s="30"/>
    </row>
    <row r="1506" ht="12.75">
      <c r="Q1506" s="30"/>
    </row>
    <row r="1507" ht="12.75">
      <c r="Q1507" s="30"/>
    </row>
    <row r="1508" ht="12.75">
      <c r="Q1508" s="30"/>
    </row>
    <row r="1509" ht="12.75">
      <c r="Q1509" s="30"/>
    </row>
    <row r="1510" ht="12.75">
      <c r="Q1510" s="30"/>
    </row>
    <row r="1511" ht="12.75">
      <c r="Q1511" s="30"/>
    </row>
    <row r="1512" ht="12.75">
      <c r="Q1512" s="30"/>
    </row>
    <row r="1513" ht="12.75">
      <c r="Q1513" s="30"/>
    </row>
    <row r="1514" ht="12.75">
      <c r="Q1514" s="30"/>
    </row>
    <row r="1515" ht="12.75">
      <c r="Q1515" s="30"/>
    </row>
    <row r="1516" ht="12.75">
      <c r="Q1516" s="30"/>
    </row>
    <row r="1517" ht="12.75">
      <c r="Q1517" s="30"/>
    </row>
    <row r="1518" ht="12.75">
      <c r="Q1518" s="30"/>
    </row>
    <row r="1519" ht="12.75">
      <c r="Q1519" s="30"/>
    </row>
    <row r="1520" ht="12.75">
      <c r="Q1520" s="30"/>
    </row>
    <row r="1521" ht="12.75">
      <c r="Q1521" s="30"/>
    </row>
    <row r="1522" ht="12.75">
      <c r="Q1522" s="30"/>
    </row>
    <row r="1523" ht="12.75">
      <c r="Q1523" s="30"/>
    </row>
    <row r="1524" ht="12.75">
      <c r="Q1524" s="30"/>
    </row>
    <row r="1525" ht="12.75">
      <c r="Q1525" s="30"/>
    </row>
    <row r="1526" ht="12.75">
      <c r="Q1526" s="30"/>
    </row>
    <row r="1527" ht="12.75">
      <c r="Q1527" s="30"/>
    </row>
    <row r="1528" ht="12.75">
      <c r="Q1528" s="30"/>
    </row>
    <row r="1529" ht="12.75">
      <c r="Q1529" s="30"/>
    </row>
    <row r="1530" ht="12.75">
      <c r="Q1530" s="30"/>
    </row>
    <row r="1531" ht="12.75">
      <c r="Q1531" s="30"/>
    </row>
    <row r="1532" ht="12.75">
      <c r="Q1532" s="30"/>
    </row>
    <row r="1533" ht="12.75">
      <c r="Q1533" s="30"/>
    </row>
    <row r="1534" ht="12.75">
      <c r="Q1534" s="30"/>
    </row>
    <row r="1535" ht="12.75">
      <c r="Q1535" s="30"/>
    </row>
    <row r="1536" ht="12.75">
      <c r="Q1536" s="30"/>
    </row>
    <row r="1537" ht="12.75">
      <c r="Q1537" s="30"/>
    </row>
    <row r="1538" ht="12.75">
      <c r="Q1538" s="30"/>
    </row>
    <row r="1539" ht="12.75">
      <c r="Q1539" s="30"/>
    </row>
    <row r="1540" ht="12.75">
      <c r="Q1540" s="30"/>
    </row>
    <row r="1541" ht="12.75">
      <c r="Q1541" s="30"/>
    </row>
    <row r="1542" ht="12.75">
      <c r="Q1542" s="30"/>
    </row>
    <row r="1543" ht="12.75">
      <c r="Q1543" s="30"/>
    </row>
    <row r="1544" ht="12.75">
      <c r="Q1544" s="30"/>
    </row>
    <row r="1545" ht="12.75">
      <c r="Q1545" s="30"/>
    </row>
    <row r="1546" ht="12.75">
      <c r="Q1546" s="30"/>
    </row>
    <row r="1547" ht="12.75">
      <c r="Q1547" s="30"/>
    </row>
    <row r="1548" ht="12.75">
      <c r="Q1548" s="30"/>
    </row>
    <row r="1549" ht="12.75">
      <c r="Q1549" s="30"/>
    </row>
    <row r="1550" ht="12.75">
      <c r="Q1550" s="30"/>
    </row>
    <row r="1551" ht="12.75">
      <c r="Q1551" s="30"/>
    </row>
    <row r="1552" ht="12.75">
      <c r="Q1552" s="30"/>
    </row>
    <row r="1553" ht="12.75">
      <c r="Q1553" s="30"/>
    </row>
    <row r="1554" ht="12.75">
      <c r="Q1554" s="30"/>
    </row>
    <row r="1555" ht="12.75">
      <c r="Q1555" s="30"/>
    </row>
    <row r="1556" ht="12.75">
      <c r="Q1556" s="30"/>
    </row>
    <row r="1557" ht="12.75">
      <c r="Q1557" s="30"/>
    </row>
    <row r="1558" ht="12.75">
      <c r="Q1558" s="30"/>
    </row>
    <row r="1559" ht="12.75">
      <c r="Q1559" s="30"/>
    </row>
    <row r="1560" ht="12.75">
      <c r="Q1560" s="30"/>
    </row>
    <row r="1561" ht="12.75">
      <c r="Q1561" s="30"/>
    </row>
    <row r="1562" ht="12.75">
      <c r="Q1562" s="30"/>
    </row>
    <row r="1563" ht="12.75">
      <c r="Q1563" s="30"/>
    </row>
    <row r="1564" ht="12.75">
      <c r="Q1564" s="30"/>
    </row>
    <row r="1565" ht="12.75">
      <c r="Q1565" s="30"/>
    </row>
    <row r="1566" ht="12.75">
      <c r="Q1566" s="30"/>
    </row>
    <row r="1567" ht="12.75">
      <c r="Q1567" s="30"/>
    </row>
    <row r="1568" ht="12.75">
      <c r="Q1568" s="30"/>
    </row>
    <row r="1569" ht="12.75">
      <c r="Q1569" s="30"/>
    </row>
    <row r="1570" ht="12.75">
      <c r="Q1570" s="30"/>
    </row>
    <row r="1571" ht="12.75">
      <c r="Q1571" s="30"/>
    </row>
    <row r="1572" ht="12.75">
      <c r="Q1572" s="30"/>
    </row>
    <row r="1573" ht="12.75">
      <c r="Q1573" s="30"/>
    </row>
    <row r="1574" ht="12.75">
      <c r="Q1574" s="30"/>
    </row>
    <row r="1575" ht="12.75">
      <c r="Q1575" s="30"/>
    </row>
    <row r="1576" ht="12.75">
      <c r="Q1576" s="30"/>
    </row>
    <row r="1577" ht="12.75">
      <c r="Q1577" s="30"/>
    </row>
    <row r="1578" ht="12.75">
      <c r="Q1578" s="30"/>
    </row>
    <row r="1579" ht="12.75">
      <c r="Q1579" s="30"/>
    </row>
    <row r="1580" ht="12.75">
      <c r="Q1580" s="30"/>
    </row>
    <row r="1581" ht="12.75">
      <c r="Q1581" s="30"/>
    </row>
    <row r="1582" ht="12.75">
      <c r="Q1582" s="30"/>
    </row>
    <row r="1583" ht="12.75">
      <c r="Q1583" s="30"/>
    </row>
    <row r="1584" ht="12.75">
      <c r="Q1584" s="30"/>
    </row>
    <row r="1585" ht="12.75">
      <c r="Q1585" s="30"/>
    </row>
    <row r="1586" ht="12.75">
      <c r="Q1586" s="30"/>
    </row>
    <row r="1587" ht="12.75">
      <c r="Q1587" s="30"/>
    </row>
    <row r="1588" ht="12.75">
      <c r="Q1588" s="30"/>
    </row>
    <row r="1589" ht="12.75">
      <c r="Q1589" s="30"/>
    </row>
    <row r="1590" ht="12.75">
      <c r="Q1590" s="30"/>
    </row>
    <row r="1591" ht="12.75">
      <c r="Q1591" s="30"/>
    </row>
    <row r="1592" ht="12.75">
      <c r="Q1592" s="30"/>
    </row>
    <row r="1593" ht="12.75">
      <c r="Q1593" s="30"/>
    </row>
    <row r="1594" ht="12.75">
      <c r="Q1594" s="30"/>
    </row>
    <row r="1595" ht="12.75">
      <c r="Q1595" s="30"/>
    </row>
    <row r="1596" ht="12.75">
      <c r="Q1596" s="30"/>
    </row>
    <row r="1597" ht="12.75">
      <c r="Q1597" s="30"/>
    </row>
    <row r="1598" ht="12.75">
      <c r="Q1598" s="30"/>
    </row>
    <row r="1599" ht="12.75">
      <c r="Q1599" s="30"/>
    </row>
    <row r="1600" ht="12.75">
      <c r="Q1600" s="30"/>
    </row>
    <row r="1601" ht="12.75">
      <c r="Q1601" s="30"/>
    </row>
    <row r="1602" ht="12.75">
      <c r="Q1602" s="30"/>
    </row>
    <row r="1603" ht="12.75">
      <c r="Q1603" s="30"/>
    </row>
    <row r="1604" ht="12.75">
      <c r="Q1604" s="30"/>
    </row>
    <row r="1605" ht="12.75">
      <c r="Q1605" s="30"/>
    </row>
    <row r="1606" ht="12.75">
      <c r="Q1606" s="30"/>
    </row>
    <row r="1607" ht="12.75">
      <c r="Q1607" s="30"/>
    </row>
    <row r="1608" ht="12.75">
      <c r="Q1608" s="30"/>
    </row>
    <row r="1609" ht="12.75">
      <c r="Q1609" s="30"/>
    </row>
    <row r="1610" ht="12.75">
      <c r="Q1610" s="30"/>
    </row>
    <row r="1611" ht="12.75">
      <c r="Q1611" s="30"/>
    </row>
    <row r="1612" ht="12.75">
      <c r="Q1612" s="30"/>
    </row>
    <row r="1613" ht="12.75">
      <c r="Q1613" s="30"/>
    </row>
    <row r="1614" ht="12.75">
      <c r="Q1614" s="30"/>
    </row>
    <row r="1615" ht="12.75">
      <c r="Q1615" s="30"/>
    </row>
    <row r="1616" ht="12.75">
      <c r="Q1616" s="30"/>
    </row>
    <row r="1617" ht="12.75">
      <c r="Q1617" s="30"/>
    </row>
    <row r="1618" ht="12.75">
      <c r="Q1618" s="30"/>
    </row>
    <row r="1619" ht="12.75">
      <c r="Q1619" s="30"/>
    </row>
    <row r="1620" ht="12.75">
      <c r="Q1620" s="30"/>
    </row>
    <row r="1621" ht="12.75">
      <c r="Q1621" s="30"/>
    </row>
  </sheetData>
  <sheetProtection/>
  <printOptions gridLines="1" horizontalCentered="1" verticalCentered="1"/>
  <pageMargins left="0.5" right="0.5" top="1" bottom="0" header="0.5" footer="0"/>
  <pageSetup fitToHeight="1" fitToWidth="1" horizontalDpi="600" verticalDpi="600" orientation="portrait" r:id="rId1"/>
  <headerFooter alignWithMargins="0">
    <oddHeader>&amp;C&amp;"Arial,Bold"&amp;12Illiana Christian High School
Budget Analysis and Recommendations for 2022-23
</oddHeader>
  </headerFooter>
  <ignoredErrors>
    <ignoredError sqref="AA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PageLayoutView="0" workbookViewId="0" topLeftCell="A19">
      <selection activeCell="AI35" sqref="AI35"/>
    </sheetView>
  </sheetViews>
  <sheetFormatPr defaultColWidth="10.66015625" defaultRowHeight="11.25"/>
  <cols>
    <col min="1" max="1" width="43" style="1" customWidth="1"/>
    <col min="2" max="4" width="14.33203125" style="21" hidden="1" customWidth="1"/>
    <col min="5" max="5" width="14.83203125" style="3" hidden="1" customWidth="1"/>
    <col min="6" max="8" width="14.83203125" style="29" hidden="1" customWidth="1"/>
    <col min="9" max="9" width="17.5" style="29" hidden="1" customWidth="1"/>
    <col min="10" max="12" width="14.83203125" style="29" hidden="1" customWidth="1"/>
    <col min="13" max="13" width="19.83203125" style="29" hidden="1" customWidth="1"/>
    <col min="14" max="15" width="17.83203125" style="29" hidden="1" customWidth="1"/>
    <col min="16" max="16" width="24.33203125" style="29" hidden="1" customWidth="1"/>
    <col min="17" max="17" width="17" style="29" hidden="1" customWidth="1"/>
    <col min="18" max="20" width="20.83203125" style="29" hidden="1" customWidth="1"/>
    <col min="21" max="21" width="21" style="29" hidden="1" customWidth="1"/>
    <col min="22" max="22" width="10.66015625" style="3" hidden="1" customWidth="1"/>
    <col min="23" max="23" width="15.16015625" style="29" customWidth="1"/>
    <col min="24" max="24" width="15.83203125" style="81" customWidth="1"/>
    <col min="25" max="25" width="10.66015625" style="3" hidden="1" customWidth="1"/>
    <col min="26" max="31" width="21" style="29" hidden="1" customWidth="1"/>
    <col min="32" max="35" width="21" style="29" customWidth="1"/>
    <col min="36" max="36" width="18.5" style="84" customWidth="1"/>
    <col min="37" max="16384" width="10.66015625" style="3" customWidth="1"/>
  </cols>
  <sheetData>
    <row r="1" spans="1:36" s="42" customFormat="1" ht="12.75" customHeight="1">
      <c r="A1" s="41"/>
      <c r="B1" s="2" t="s">
        <v>42</v>
      </c>
      <c r="C1" s="43" t="s">
        <v>43</v>
      </c>
      <c r="D1" s="43" t="s">
        <v>44</v>
      </c>
      <c r="E1" s="43" t="s">
        <v>49</v>
      </c>
      <c r="F1" s="44" t="s">
        <v>56</v>
      </c>
      <c r="G1" s="44" t="s">
        <v>57</v>
      </c>
      <c r="H1" s="48" t="s">
        <v>50</v>
      </c>
      <c r="I1" s="48" t="s">
        <v>58</v>
      </c>
      <c r="J1" s="48" t="s">
        <v>51</v>
      </c>
      <c r="K1" s="48" t="s">
        <v>51</v>
      </c>
      <c r="L1" s="48" t="s">
        <v>60</v>
      </c>
      <c r="M1" s="48" t="s">
        <v>60</v>
      </c>
      <c r="N1" s="48" t="s">
        <v>63</v>
      </c>
      <c r="O1" s="48" t="s">
        <v>63</v>
      </c>
      <c r="P1" s="48" t="s">
        <v>63</v>
      </c>
      <c r="Q1" s="48" t="s">
        <v>63</v>
      </c>
      <c r="R1" s="48" t="s">
        <v>70</v>
      </c>
      <c r="S1" s="48" t="s">
        <v>70</v>
      </c>
      <c r="T1" s="48" t="s">
        <v>70</v>
      </c>
      <c r="U1" s="48" t="s">
        <v>70</v>
      </c>
      <c r="W1" s="48" t="s">
        <v>70</v>
      </c>
      <c r="X1" s="48" t="s">
        <v>70</v>
      </c>
      <c r="Z1" s="48" t="s">
        <v>98</v>
      </c>
      <c r="AA1" s="48" t="s">
        <v>98</v>
      </c>
      <c r="AB1" s="48" t="s">
        <v>98</v>
      </c>
      <c r="AC1" s="48" t="s">
        <v>98</v>
      </c>
      <c r="AD1" s="48" t="s">
        <v>98</v>
      </c>
      <c r="AE1" s="48" t="s">
        <v>98</v>
      </c>
      <c r="AF1" s="48" t="s">
        <v>98</v>
      </c>
      <c r="AG1" s="48" t="s">
        <v>107</v>
      </c>
      <c r="AH1" s="48" t="s">
        <v>98</v>
      </c>
      <c r="AI1" s="48" t="s">
        <v>107</v>
      </c>
      <c r="AJ1" s="83"/>
    </row>
    <row r="2" spans="2:36" s="42" customFormat="1" ht="12.75" customHeight="1" thickBot="1">
      <c r="B2" s="5" t="s">
        <v>15</v>
      </c>
      <c r="C2" s="45" t="s">
        <v>15</v>
      </c>
      <c r="D2" s="45" t="s">
        <v>15</v>
      </c>
      <c r="E2" s="45" t="s">
        <v>15</v>
      </c>
      <c r="F2" s="46" t="s">
        <v>15</v>
      </c>
      <c r="G2" s="46" t="s">
        <v>15</v>
      </c>
      <c r="H2" s="49" t="s">
        <v>52</v>
      </c>
      <c r="I2" s="50" t="s">
        <v>15</v>
      </c>
      <c r="J2" s="49" t="s">
        <v>52</v>
      </c>
      <c r="K2" s="49" t="s">
        <v>15</v>
      </c>
      <c r="L2" s="49" t="s">
        <v>52</v>
      </c>
      <c r="M2" s="49" t="s">
        <v>15</v>
      </c>
      <c r="N2" s="49" t="s">
        <v>55</v>
      </c>
      <c r="O2" s="49" t="s">
        <v>55</v>
      </c>
      <c r="P2" s="49" t="s">
        <v>55</v>
      </c>
      <c r="Q2" s="49" t="s">
        <v>15</v>
      </c>
      <c r="R2" s="49" t="s">
        <v>69</v>
      </c>
      <c r="S2" s="49" t="s">
        <v>69</v>
      </c>
      <c r="T2" s="49" t="s">
        <v>69</v>
      </c>
      <c r="U2" s="49" t="s">
        <v>69</v>
      </c>
      <c r="W2" s="49" t="s">
        <v>52</v>
      </c>
      <c r="X2" s="49" t="s">
        <v>15</v>
      </c>
      <c r="Z2" s="49" t="s">
        <v>69</v>
      </c>
      <c r="AA2" s="49" t="s">
        <v>69</v>
      </c>
      <c r="AB2" s="49" t="s">
        <v>69</v>
      </c>
      <c r="AC2" s="49" t="s">
        <v>69</v>
      </c>
      <c r="AD2" s="49" t="s">
        <v>69</v>
      </c>
      <c r="AE2" s="49" t="s">
        <v>69</v>
      </c>
      <c r="AF2" s="49" t="s">
        <v>52</v>
      </c>
      <c r="AG2" s="49" t="s">
        <v>52</v>
      </c>
      <c r="AH2" s="49" t="s">
        <v>110</v>
      </c>
      <c r="AI2" s="49" t="s">
        <v>114</v>
      </c>
      <c r="AJ2" s="83"/>
    </row>
    <row r="3" spans="1:35" ht="12.75" customHeight="1">
      <c r="A3" s="4" t="s">
        <v>3</v>
      </c>
      <c r="B3" s="5"/>
      <c r="C3" s="5"/>
      <c r="D3" s="5"/>
      <c r="E3" s="40"/>
      <c r="F3" s="39"/>
      <c r="G3" s="39"/>
      <c r="H3" s="47"/>
      <c r="I3" s="47"/>
      <c r="J3" s="47"/>
      <c r="K3" s="47"/>
      <c r="L3" s="47"/>
      <c r="M3" s="47"/>
      <c r="N3" s="55"/>
      <c r="O3" s="55"/>
      <c r="P3" s="55"/>
      <c r="Q3" s="55"/>
      <c r="R3" s="60" t="s">
        <v>71</v>
      </c>
      <c r="S3" s="60" t="s">
        <v>71</v>
      </c>
      <c r="T3" s="60" t="s">
        <v>72</v>
      </c>
      <c r="U3" s="60" t="s">
        <v>93</v>
      </c>
      <c r="W3" s="60"/>
      <c r="X3" s="60"/>
      <c r="Z3" s="60"/>
      <c r="AA3" s="60"/>
      <c r="AB3" s="60"/>
      <c r="AC3" s="60"/>
      <c r="AD3" s="60"/>
      <c r="AE3" s="60"/>
      <c r="AF3" s="60"/>
      <c r="AG3" s="60"/>
      <c r="AH3" s="60"/>
      <c r="AI3" s="60"/>
    </row>
    <row r="4" spans="1:35" ht="12.75" customHeight="1">
      <c r="A4" s="6" t="s">
        <v>16</v>
      </c>
      <c r="B4" s="7"/>
      <c r="C4" s="7"/>
      <c r="D4" s="26"/>
      <c r="E4" s="35"/>
      <c r="G4" s="55"/>
      <c r="Q4" s="48"/>
      <c r="R4" s="48"/>
      <c r="S4" s="48"/>
      <c r="T4" s="48"/>
      <c r="U4" s="48"/>
      <c r="W4" s="48"/>
      <c r="X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5" ht="12.75" customHeight="1">
      <c r="A5" s="8" t="s">
        <v>4</v>
      </c>
      <c r="B5" s="9">
        <v>2118213.83</v>
      </c>
      <c r="C5" s="9">
        <v>2160856</v>
      </c>
      <c r="D5" s="9">
        <v>2137987.44</v>
      </c>
      <c r="E5" s="31">
        <v>2155189.58</v>
      </c>
      <c r="F5" s="29">
        <v>2128083</v>
      </c>
      <c r="G5" s="29">
        <v>2114183.09</v>
      </c>
      <c r="H5" s="29">
        <v>2191278</v>
      </c>
      <c r="I5" s="29">
        <v>2202147.72</v>
      </c>
      <c r="J5" s="29">
        <v>2220482</v>
      </c>
      <c r="K5" s="29">
        <v>2279736.97</v>
      </c>
      <c r="L5" s="29">
        <v>2262440</v>
      </c>
      <c r="M5" s="29">
        <v>2326622</v>
      </c>
      <c r="N5" s="29">
        <v>2319712</v>
      </c>
      <c r="O5" s="29">
        <v>2319712</v>
      </c>
      <c r="P5" s="29">
        <v>2319712</v>
      </c>
      <c r="Q5" s="29">
        <v>2233621.32</v>
      </c>
      <c r="R5" s="29">
        <v>2316274</v>
      </c>
      <c r="S5" s="29">
        <v>2316274</v>
      </c>
      <c r="T5" s="29">
        <v>2316274</v>
      </c>
      <c r="U5" s="29">
        <v>2284084</v>
      </c>
      <c r="V5" s="51">
        <v>0.02</v>
      </c>
      <c r="W5" s="29">
        <v>2284000</v>
      </c>
      <c r="X5" s="29">
        <v>2260546.62</v>
      </c>
      <c r="Y5" s="29">
        <f>X5-W5</f>
        <v>-23453.37999999989</v>
      </c>
      <c r="Z5" s="29">
        <v>2340589</v>
      </c>
      <c r="AA5" s="29">
        <v>2319211</v>
      </c>
      <c r="AB5" s="29">
        <v>2340589</v>
      </c>
      <c r="AC5" s="29">
        <v>2340589</v>
      </c>
      <c r="AD5" s="29">
        <v>2319211</v>
      </c>
      <c r="AE5" s="29">
        <v>2319211</v>
      </c>
      <c r="AF5" s="29">
        <v>2319211</v>
      </c>
      <c r="AG5" s="29">
        <v>2211724</v>
      </c>
      <c r="AH5" s="29">
        <v>2320215</v>
      </c>
      <c r="AI5" s="29">
        <v>2291440</v>
      </c>
    </row>
    <row r="6" spans="1:35" ht="12.75" customHeight="1">
      <c r="A6" s="8" t="s">
        <v>5</v>
      </c>
      <c r="B6" s="10">
        <v>128798.53</v>
      </c>
      <c r="C6" s="10">
        <v>136584</v>
      </c>
      <c r="D6" s="10">
        <v>145358.49</v>
      </c>
      <c r="E6" s="29">
        <v>145408</v>
      </c>
      <c r="F6" s="29">
        <v>158394</v>
      </c>
      <c r="G6" s="29">
        <v>157648.52</v>
      </c>
      <c r="H6" s="29">
        <v>162694</v>
      </c>
      <c r="I6" s="29">
        <v>169370.84</v>
      </c>
      <c r="J6" s="29">
        <v>193249</v>
      </c>
      <c r="K6" s="29">
        <v>134910</v>
      </c>
      <c r="L6" s="29">
        <v>165371</v>
      </c>
      <c r="M6" s="29">
        <v>146511</v>
      </c>
      <c r="N6" s="29">
        <v>166166</v>
      </c>
      <c r="O6" s="29">
        <v>166166</v>
      </c>
      <c r="P6" s="29">
        <v>166166</v>
      </c>
      <c r="Q6" s="29">
        <v>154439.1</v>
      </c>
      <c r="R6" s="29">
        <v>164503</v>
      </c>
      <c r="S6" s="29">
        <v>164503</v>
      </c>
      <c r="T6" s="29">
        <v>164503</v>
      </c>
      <c r="U6" s="29">
        <f>R6*1.02</f>
        <v>167793.06</v>
      </c>
      <c r="V6" s="51">
        <v>0.02</v>
      </c>
      <c r="W6" s="29">
        <f>T6*1.02</f>
        <v>167793.06</v>
      </c>
      <c r="X6" s="29">
        <v>168745.84</v>
      </c>
      <c r="Y6" s="29">
        <f aca="true" t="shared" si="0" ref="Y6:Y14">X6-W6</f>
        <v>952.7799999999988</v>
      </c>
      <c r="Z6" s="29">
        <v>180049</v>
      </c>
      <c r="AA6" s="29">
        <v>176388</v>
      </c>
      <c r="AB6" s="29">
        <v>180049</v>
      </c>
      <c r="AC6" s="29">
        <v>180049</v>
      </c>
      <c r="AD6" s="29">
        <v>176388</v>
      </c>
      <c r="AE6" s="29">
        <v>176388</v>
      </c>
      <c r="AF6" s="29">
        <v>176388</v>
      </c>
      <c r="AG6" s="29">
        <v>179571</v>
      </c>
      <c r="AH6" s="29">
        <v>177010</v>
      </c>
      <c r="AI6" s="29">
        <v>194614</v>
      </c>
    </row>
    <row r="7" spans="1:35" ht="12.75" customHeight="1">
      <c r="A7" s="8" t="s">
        <v>6</v>
      </c>
      <c r="B7" s="10">
        <v>146785.63</v>
      </c>
      <c r="C7" s="10">
        <v>155652</v>
      </c>
      <c r="D7" s="10">
        <v>155251.2</v>
      </c>
      <c r="E7" s="29">
        <v>165617</v>
      </c>
      <c r="F7" s="29">
        <v>162794</v>
      </c>
      <c r="G7" s="29">
        <v>169600.91</v>
      </c>
      <c r="H7" s="29">
        <v>154642</v>
      </c>
      <c r="I7" s="29">
        <v>169626.28</v>
      </c>
      <c r="J7" s="29">
        <v>161707</v>
      </c>
      <c r="K7" s="29">
        <v>180248.07</v>
      </c>
      <c r="L7" s="29">
        <v>166358</v>
      </c>
      <c r="M7" s="29">
        <v>185318</v>
      </c>
      <c r="N7" s="29">
        <v>173067</v>
      </c>
      <c r="O7" s="29">
        <v>173067</v>
      </c>
      <c r="P7" s="29">
        <v>173067</v>
      </c>
      <c r="Q7" s="29">
        <v>176785.97</v>
      </c>
      <c r="R7" s="29">
        <v>173239</v>
      </c>
      <c r="S7" s="29">
        <v>173239</v>
      </c>
      <c r="T7" s="29">
        <v>173239</v>
      </c>
      <c r="U7" s="29">
        <f>R7*1.02</f>
        <v>176703.78</v>
      </c>
      <c r="V7" s="51">
        <v>0.02</v>
      </c>
      <c r="W7" s="29">
        <f>T7*1.02</f>
        <v>176703.78</v>
      </c>
      <c r="X7" s="29">
        <v>226310.08</v>
      </c>
      <c r="Y7" s="29">
        <f t="shared" si="0"/>
        <v>49606.29999999999</v>
      </c>
      <c r="Z7" s="29">
        <v>198299</v>
      </c>
      <c r="AA7" s="29">
        <v>193212</v>
      </c>
      <c r="AB7" s="29">
        <v>198299</v>
      </c>
      <c r="AC7" s="29">
        <v>198299</v>
      </c>
      <c r="AD7" s="29">
        <v>193212</v>
      </c>
      <c r="AE7" s="29">
        <v>193212</v>
      </c>
      <c r="AF7" s="29">
        <v>193212</v>
      </c>
      <c r="AG7" s="29">
        <v>181460</v>
      </c>
      <c r="AH7" s="29">
        <v>193218</v>
      </c>
      <c r="AI7" s="29">
        <v>192676</v>
      </c>
    </row>
    <row r="8" spans="1:35" ht="12.75" customHeight="1">
      <c r="A8" s="8" t="s">
        <v>7</v>
      </c>
      <c r="B8" s="10">
        <v>20385.08</v>
      </c>
      <c r="C8" s="10">
        <v>20801</v>
      </c>
      <c r="D8" s="10">
        <v>13680</v>
      </c>
      <c r="E8" s="29">
        <v>12796</v>
      </c>
      <c r="F8" s="29">
        <v>16664</v>
      </c>
      <c r="G8" s="29">
        <v>12854</v>
      </c>
      <c r="H8" s="29">
        <v>15000</v>
      </c>
      <c r="I8" s="29">
        <v>28417.82</v>
      </c>
      <c r="J8" s="29">
        <v>15000</v>
      </c>
      <c r="K8" s="29">
        <v>13647.38</v>
      </c>
      <c r="L8" s="29">
        <v>15000</v>
      </c>
      <c r="M8" s="29">
        <v>14878</v>
      </c>
      <c r="N8" s="29">
        <v>15000</v>
      </c>
      <c r="O8" s="29">
        <v>15000</v>
      </c>
      <c r="P8" s="29">
        <v>15000</v>
      </c>
      <c r="Q8" s="29">
        <v>11343</v>
      </c>
      <c r="R8" s="29">
        <v>15000</v>
      </c>
      <c r="S8" s="29">
        <v>15000</v>
      </c>
      <c r="T8" s="29">
        <v>15000</v>
      </c>
      <c r="U8" s="29">
        <v>15000</v>
      </c>
      <c r="W8" s="29">
        <v>15000</v>
      </c>
      <c r="X8" s="29">
        <v>12960</v>
      </c>
      <c r="Y8" s="29">
        <f t="shared" si="0"/>
        <v>-2040</v>
      </c>
      <c r="Z8" s="29">
        <v>15000</v>
      </c>
      <c r="AA8" s="29">
        <v>15000</v>
      </c>
      <c r="AB8" s="29">
        <v>15000</v>
      </c>
      <c r="AC8" s="29">
        <v>15000</v>
      </c>
      <c r="AD8" s="29">
        <v>15000</v>
      </c>
      <c r="AE8" s="29">
        <v>15000</v>
      </c>
      <c r="AF8" s="29">
        <v>15000</v>
      </c>
      <c r="AG8" s="29">
        <v>15000</v>
      </c>
      <c r="AH8" s="29">
        <v>13000</v>
      </c>
      <c r="AI8" s="29">
        <v>15000</v>
      </c>
    </row>
    <row r="9" spans="1:35" ht="12.75" customHeight="1">
      <c r="A9" s="8" t="s">
        <v>8</v>
      </c>
      <c r="B9" s="10">
        <v>57288.74</v>
      </c>
      <c r="C9" s="10">
        <v>52872</v>
      </c>
      <c r="D9" s="10">
        <v>71746.81</v>
      </c>
      <c r="E9" s="29">
        <v>71645</v>
      </c>
      <c r="F9" s="29">
        <v>88346</v>
      </c>
      <c r="G9" s="29">
        <v>100251.56</v>
      </c>
      <c r="H9" s="29">
        <v>90000</v>
      </c>
      <c r="I9" s="29">
        <v>102924.81</v>
      </c>
      <c r="J9" s="29">
        <v>100000</v>
      </c>
      <c r="K9" s="29">
        <v>106212.67</v>
      </c>
      <c r="L9" s="29">
        <v>105000</v>
      </c>
      <c r="M9" s="29">
        <v>115693</v>
      </c>
      <c r="N9" s="29">
        <v>107000</v>
      </c>
      <c r="O9" s="29">
        <v>107000</v>
      </c>
      <c r="P9" s="29">
        <v>107000</v>
      </c>
      <c r="Q9" s="29">
        <v>109994.76</v>
      </c>
      <c r="R9" s="29">
        <f>107000-(107000/2767286)*84868.5</f>
        <v>103718.47091337867</v>
      </c>
      <c r="S9" s="29">
        <f>107000-(107000/2767286)*84868.5</f>
        <v>103718.47091337867</v>
      </c>
      <c r="T9" s="29">
        <f>107000-(107000/2767286)*84868.5</f>
        <v>103718.47091337867</v>
      </c>
      <c r="U9" s="29">
        <f>R9*1.02+7700</f>
        <v>113492.84033164624</v>
      </c>
      <c r="V9" s="3" t="s">
        <v>94</v>
      </c>
      <c r="W9" s="29">
        <f>T9*1.02+7700</f>
        <v>113492.84033164624</v>
      </c>
      <c r="X9" s="29">
        <v>108383.76</v>
      </c>
      <c r="Y9" s="29">
        <f t="shared" si="0"/>
        <v>-5109.080331646241</v>
      </c>
      <c r="Z9" s="29">
        <f>X9*1.03</f>
        <v>111635.27279999999</v>
      </c>
      <c r="AA9" s="29">
        <f>X9*1.02</f>
        <v>110551.43519999999</v>
      </c>
      <c r="AB9" s="29">
        <f>X9*1.03</f>
        <v>111635.27279999999</v>
      </c>
      <c r="AC9" s="29">
        <v>127167</v>
      </c>
      <c r="AD9" s="29">
        <v>125932</v>
      </c>
      <c r="AE9" s="29">
        <v>125932</v>
      </c>
      <c r="AF9" s="29">
        <v>125994</v>
      </c>
      <c r="AG9" s="29">
        <v>125994</v>
      </c>
      <c r="AH9" s="29">
        <v>112000</v>
      </c>
      <c r="AI9" s="29">
        <v>115000</v>
      </c>
    </row>
    <row r="10" spans="1:35" ht="12.75" customHeight="1">
      <c r="A10" s="8" t="s">
        <v>17</v>
      </c>
      <c r="B10" s="10">
        <v>104863</v>
      </c>
      <c r="C10" s="10">
        <v>106500</v>
      </c>
      <c r="D10" s="10">
        <v>106206</v>
      </c>
      <c r="E10" s="29">
        <v>108211</v>
      </c>
      <c r="F10" s="29">
        <v>124548</v>
      </c>
      <c r="G10" s="29">
        <v>122856.13</v>
      </c>
      <c r="H10" s="29">
        <v>125000</v>
      </c>
      <c r="I10" s="29">
        <v>135496.67</v>
      </c>
      <c r="J10" s="29">
        <v>125000</v>
      </c>
      <c r="K10" s="29">
        <v>130722.5</v>
      </c>
      <c r="L10" s="29">
        <v>130000</v>
      </c>
      <c r="M10" s="29">
        <v>129510</v>
      </c>
      <c r="N10" s="29">
        <v>130000</v>
      </c>
      <c r="O10" s="29">
        <v>130000</v>
      </c>
      <c r="P10" s="29">
        <v>130000</v>
      </c>
      <c r="Q10" s="29">
        <v>138609.01</v>
      </c>
      <c r="R10" s="29">
        <v>130000</v>
      </c>
      <c r="S10" s="29">
        <v>130000</v>
      </c>
      <c r="T10" s="29">
        <v>130000</v>
      </c>
      <c r="U10" s="29">
        <v>130000</v>
      </c>
      <c r="W10" s="29">
        <v>130000</v>
      </c>
      <c r="X10" s="29">
        <v>139979.76</v>
      </c>
      <c r="Y10" s="29">
        <f t="shared" si="0"/>
        <v>9979.76000000001</v>
      </c>
      <c r="Z10" s="29">
        <v>140000</v>
      </c>
      <c r="AA10" s="29">
        <v>140000</v>
      </c>
      <c r="AB10" s="29">
        <v>140000</v>
      </c>
      <c r="AC10" s="29">
        <v>140000</v>
      </c>
      <c r="AD10" s="29">
        <v>140000</v>
      </c>
      <c r="AE10" s="29">
        <v>140000</v>
      </c>
      <c r="AF10" s="29">
        <v>140000</v>
      </c>
      <c r="AG10" s="29">
        <v>140000</v>
      </c>
      <c r="AH10" s="29">
        <v>140000</v>
      </c>
      <c r="AI10" s="29">
        <f>159814+18250</f>
        <v>178064</v>
      </c>
    </row>
    <row r="11" spans="1:36" ht="12.75" customHeight="1">
      <c r="A11" s="8" t="s">
        <v>31</v>
      </c>
      <c r="B11" s="10">
        <v>193223</v>
      </c>
      <c r="C11" s="10">
        <v>194306</v>
      </c>
      <c r="D11" s="32">
        <v>194853</v>
      </c>
      <c r="E11" s="36">
        <v>199353</v>
      </c>
      <c r="F11" s="36">
        <v>197540</v>
      </c>
      <c r="G11" s="36">
        <v>200223.39</v>
      </c>
      <c r="H11" s="36">
        <f>SUM(H5:H10)*0.0765</f>
        <v>209503.971</v>
      </c>
      <c r="I11" s="36">
        <v>212782.46</v>
      </c>
      <c r="J11" s="36">
        <f aca="true" t="shared" si="1" ref="J11:P11">SUM(J5:J10)*0.0765</f>
        <v>215381.00699999998</v>
      </c>
      <c r="K11" s="36">
        <v>206472.12</v>
      </c>
      <c r="L11" s="36">
        <f t="shared" si="1"/>
        <v>217578.9285</v>
      </c>
      <c r="M11" s="36">
        <v>212853</v>
      </c>
      <c r="N11" s="36">
        <f t="shared" si="1"/>
        <v>222687.29249999998</v>
      </c>
      <c r="O11" s="36">
        <f t="shared" si="1"/>
        <v>222687.29249999998</v>
      </c>
      <c r="P11" s="36">
        <f t="shared" si="1"/>
        <v>222687.29249999998</v>
      </c>
      <c r="Q11" s="36">
        <v>208631.68</v>
      </c>
      <c r="R11" s="36">
        <f>SUM(R5:R10)*0.0765</f>
        <v>222059.18702487345</v>
      </c>
      <c r="S11" s="36">
        <f>SUM(S5:S10)*0.0765</f>
        <v>222059.18702487345</v>
      </c>
      <c r="T11" s="36">
        <f>SUM(T5:T10)*0.0765</f>
        <v>222059.18702487345</v>
      </c>
      <c r="U11" s="36">
        <f>SUM(U5:U10)*0.0765</f>
        <v>220861.13654537091</v>
      </c>
      <c r="W11" s="36">
        <f>SUM(W5:W10)*0.0765+1</f>
        <v>220855.7105453709</v>
      </c>
      <c r="X11" s="36">
        <v>221796.61</v>
      </c>
      <c r="Y11" s="29">
        <f t="shared" si="0"/>
        <v>940.8994546290778</v>
      </c>
      <c r="Z11" s="36">
        <f aca="true" t="shared" si="2" ref="Z11:AE11">SUM(Z5:Z10)*0.0765+1</f>
        <v>228397.2788692</v>
      </c>
      <c r="AA11" s="36">
        <f t="shared" si="2"/>
        <v>226009.7262928</v>
      </c>
      <c r="AB11" s="36">
        <f t="shared" si="2"/>
        <v>228397.2788692</v>
      </c>
      <c r="AC11" s="36">
        <f t="shared" si="2"/>
        <v>229585.456</v>
      </c>
      <c r="AD11" s="36">
        <f t="shared" si="2"/>
        <v>227186.3395</v>
      </c>
      <c r="AE11" s="36">
        <f t="shared" si="2"/>
        <v>227186.3395</v>
      </c>
      <c r="AF11" s="36">
        <v>227191</v>
      </c>
      <c r="AG11" s="36">
        <f>SUM(AG5:AG10)*0.0765+1</f>
        <v>218312.7985</v>
      </c>
      <c r="AH11" s="36">
        <v>226092</v>
      </c>
      <c r="AI11" s="36">
        <f>SUM(AI5:AI10)*0.0765</f>
        <v>228489.741</v>
      </c>
      <c r="AJ11" s="85"/>
    </row>
    <row r="12" spans="1:35" ht="12.75" customHeight="1">
      <c r="A12" s="8" t="s">
        <v>32</v>
      </c>
      <c r="B12" s="10">
        <v>292238</v>
      </c>
      <c r="C12" s="10">
        <v>305450</v>
      </c>
      <c r="D12" s="10">
        <v>306015.47</v>
      </c>
      <c r="E12" s="36">
        <v>316136</v>
      </c>
      <c r="F12" s="36">
        <v>309505</v>
      </c>
      <c r="G12" s="36">
        <v>311907.74</v>
      </c>
      <c r="H12" s="36">
        <f>(H5+H6+H7+H9+(H10/2))*0.12</f>
        <v>319333.68</v>
      </c>
      <c r="I12" s="36">
        <v>307634.96</v>
      </c>
      <c r="J12" s="36">
        <f>(J5+J6+J7+J9+(J10/2))*0.12</f>
        <v>328552.56</v>
      </c>
      <c r="K12" s="36">
        <v>318806.66</v>
      </c>
      <c r="L12" s="36">
        <f>(L5+L6+L7+L9+(L10/2))*0.12</f>
        <v>331700.27999999997</v>
      </c>
      <c r="M12" s="36">
        <v>331476</v>
      </c>
      <c r="N12" s="36">
        <f>(N5+N6+N7+N9+(N10/2))*0.12+169737</f>
        <v>509450.39999999997</v>
      </c>
      <c r="O12" s="36">
        <f>(O5+O6+O7+O9+(O10/2))*0.1+169737</f>
        <v>452831.5</v>
      </c>
      <c r="P12" s="36">
        <f>(P5+P6+P7+P9+(P10/2))*0.08+169737</f>
        <v>396212.6</v>
      </c>
      <c r="Q12" s="36">
        <v>400386.54</v>
      </c>
      <c r="R12" s="36">
        <f>(R5+R6+R7+R9+(R10/2))*0.1+169737</f>
        <v>452010.4470913379</v>
      </c>
      <c r="S12" s="36">
        <f>(S5+S6+S7+S9+(S10/2))*0.1+169737</f>
        <v>452010.4470913379</v>
      </c>
      <c r="T12" s="36">
        <f>(T5+T6+T7+T9+(T10/2))*0.1+169737</f>
        <v>452010.4470913379</v>
      </c>
      <c r="U12" s="36">
        <f>(U5+U6+U7+U9+(U10/2))*0.1+169737</f>
        <v>450444.3680331646</v>
      </c>
      <c r="V12" s="3" t="s">
        <v>95</v>
      </c>
      <c r="W12" s="36">
        <f>(W5+W6+W7+W9+(W10/2))*0.1+169737</f>
        <v>450435.9680331646</v>
      </c>
      <c r="X12" s="36">
        <v>434635.05</v>
      </c>
      <c r="Y12" s="29">
        <f t="shared" si="0"/>
        <v>-15800.918033164635</v>
      </c>
      <c r="Z12" s="36">
        <v>172010</v>
      </c>
      <c r="AA12" s="36">
        <v>172010</v>
      </c>
      <c r="AB12" s="36">
        <v>172010</v>
      </c>
      <c r="AC12" s="36">
        <v>172010</v>
      </c>
      <c r="AD12" s="36">
        <v>172010</v>
      </c>
      <c r="AE12" s="36">
        <v>172010</v>
      </c>
      <c r="AF12" s="36">
        <v>172010</v>
      </c>
      <c r="AG12" s="36">
        <v>224003</v>
      </c>
      <c r="AH12" s="36">
        <v>172010</v>
      </c>
      <c r="AI12" s="36">
        <v>224003</v>
      </c>
    </row>
    <row r="13" spans="1:37" ht="12.75" customHeight="1">
      <c r="A13" s="8" t="s">
        <v>99</v>
      </c>
      <c r="B13" s="10"/>
      <c r="C13" s="10"/>
      <c r="D13" s="1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>
        <v>0</v>
      </c>
      <c r="Y13" s="29"/>
      <c r="Z13" s="36">
        <f>(Z5+Z6+Z7+Z9+(Z10/2))*0.04</f>
        <v>116022.890912</v>
      </c>
      <c r="AA13" s="36">
        <f>(AA5+AA6+AA7+AA9+(AA10/2))*0.02</f>
        <v>57387.248704000005</v>
      </c>
      <c r="AB13" s="36">
        <f>(AB5+AB6+AB7+AB9+(AB10/2))*0.02</f>
        <v>58011.445456</v>
      </c>
      <c r="AC13" s="36">
        <f>(AC5+AC6+AC7+AC9+(AC10/2))*0.02</f>
        <v>58322.08</v>
      </c>
      <c r="AD13" s="36">
        <f>(AD5+AD6+AD7+AD9+(AD10/2))*0.04</f>
        <v>115389.72</v>
      </c>
      <c r="AE13" s="36">
        <f>(AE5+AE6+AE7+AE9+(AE10/2))*0.03</f>
        <v>86542.29</v>
      </c>
      <c r="AF13" s="36">
        <v>86544</v>
      </c>
      <c r="AG13" s="36">
        <f>(AG5+AG6+AG7+AG9+AG10)*0.03</f>
        <v>85162.47</v>
      </c>
      <c r="AH13" s="36">
        <v>86173</v>
      </c>
      <c r="AI13" s="36">
        <f>(AI5+AI6+AI7+AI9+AI10)*0.04</f>
        <v>118871.76000000001</v>
      </c>
      <c r="AJ13" s="85"/>
      <c r="AK13" s="82"/>
    </row>
    <row r="14" spans="1:35" ht="12.75" customHeight="1">
      <c r="A14" s="13" t="s">
        <v>9</v>
      </c>
      <c r="B14" s="27">
        <v>409736.58</v>
      </c>
      <c r="C14" s="27">
        <v>397279</v>
      </c>
      <c r="D14" s="27">
        <v>375836.47</v>
      </c>
      <c r="E14" s="29">
        <v>381800</v>
      </c>
      <c r="F14" s="29">
        <v>370540</v>
      </c>
      <c r="G14" s="29">
        <v>403783.07</v>
      </c>
      <c r="H14" s="29">
        <v>471449</v>
      </c>
      <c r="I14" s="29">
        <v>441157.6</v>
      </c>
      <c r="J14" s="29">
        <v>507855</v>
      </c>
      <c r="K14" s="29">
        <v>479475.08</v>
      </c>
      <c r="L14" s="29">
        <f>K14*1.1</f>
        <v>527422.5880000001</v>
      </c>
      <c r="M14" s="29">
        <v>518335</v>
      </c>
      <c r="N14" s="29">
        <v>516946.79</v>
      </c>
      <c r="O14" s="29">
        <v>516946.79</v>
      </c>
      <c r="P14" s="29">
        <v>516946.79</v>
      </c>
      <c r="Q14" s="29">
        <v>509897</v>
      </c>
      <c r="R14" s="29">
        <f>558303*1.08</f>
        <v>602967.24</v>
      </c>
      <c r="S14" s="29">
        <f>558303*1.08</f>
        <v>602967.24</v>
      </c>
      <c r="T14" s="29">
        <f>558303*1.08</f>
        <v>602967.24</v>
      </c>
      <c r="U14" s="29">
        <v>540000</v>
      </c>
      <c r="V14" s="51">
        <v>0.08</v>
      </c>
      <c r="W14" s="29">
        <v>525000</v>
      </c>
      <c r="X14" s="29">
        <v>583723.31</v>
      </c>
      <c r="Y14" s="29">
        <f t="shared" si="0"/>
        <v>58723.310000000056</v>
      </c>
      <c r="Z14" s="29">
        <v>562000</v>
      </c>
      <c r="AA14" s="29">
        <v>562000</v>
      </c>
      <c r="AB14" s="29">
        <v>562000</v>
      </c>
      <c r="AC14" s="29">
        <v>562000</v>
      </c>
      <c r="AD14" s="29">
        <v>562000</v>
      </c>
      <c r="AE14" s="29">
        <v>562000</v>
      </c>
      <c r="AF14" s="29">
        <v>562000</v>
      </c>
      <c r="AG14" s="29">
        <v>562000</v>
      </c>
      <c r="AH14" s="29">
        <v>512232</v>
      </c>
      <c r="AI14" s="29">
        <v>515000</v>
      </c>
    </row>
    <row r="15" spans="1:36" ht="12.75" customHeight="1">
      <c r="A15" s="75" t="s">
        <v>33</v>
      </c>
      <c r="B15" s="12">
        <f>SUM(B5:B14)</f>
        <v>3471532.39</v>
      </c>
      <c r="C15" s="12">
        <f aca="true" t="shared" si="3" ref="C15:I15">SUM(C5:C14)+1</f>
        <v>3530301</v>
      </c>
      <c r="D15" s="12">
        <f t="shared" si="3"/>
        <v>3506935.88</v>
      </c>
      <c r="E15" s="37">
        <f t="shared" si="3"/>
        <v>3556156.58</v>
      </c>
      <c r="F15" s="37">
        <f t="shared" si="3"/>
        <v>3556415</v>
      </c>
      <c r="G15" s="37">
        <f t="shared" si="3"/>
        <v>3593309.4099999997</v>
      </c>
      <c r="H15" s="37">
        <f t="shared" si="3"/>
        <v>3738901.651</v>
      </c>
      <c r="I15" s="37">
        <f t="shared" si="3"/>
        <v>3769560.1599999997</v>
      </c>
      <c r="J15" s="37">
        <f aca="true" t="shared" si="4" ref="J15:U15">SUM(J5:J14)</f>
        <v>3867226.5670000003</v>
      </c>
      <c r="K15" s="37">
        <f t="shared" si="4"/>
        <v>3850231.45</v>
      </c>
      <c r="L15" s="37">
        <f t="shared" si="4"/>
        <v>3920870.7964999997</v>
      </c>
      <c r="M15" s="37">
        <f t="shared" si="4"/>
        <v>3981196</v>
      </c>
      <c r="N15" s="37">
        <f t="shared" si="4"/>
        <v>4160029.4825</v>
      </c>
      <c r="O15" s="37">
        <f t="shared" si="4"/>
        <v>4103410.5825</v>
      </c>
      <c r="P15" s="37">
        <f t="shared" si="4"/>
        <v>4046791.6825</v>
      </c>
      <c r="Q15" s="37">
        <f t="shared" si="4"/>
        <v>3943708.3800000004</v>
      </c>
      <c r="R15" s="37">
        <f t="shared" si="4"/>
        <v>4179771.3450295897</v>
      </c>
      <c r="S15" s="37">
        <f t="shared" si="4"/>
        <v>4179771.3450295897</v>
      </c>
      <c r="T15" s="37">
        <f t="shared" si="4"/>
        <v>4179771.3450295897</v>
      </c>
      <c r="U15" s="37">
        <f t="shared" si="4"/>
        <v>4098379.1849101814</v>
      </c>
      <c r="W15" s="37">
        <f>SUM(W5:W14)</f>
        <v>4083281.3589101816</v>
      </c>
      <c r="X15" s="37">
        <f>SUM(X5:X14)</f>
        <v>4157081.0299999993</v>
      </c>
      <c r="Z15" s="37">
        <f aca="true" t="shared" si="5" ref="Z15:AE15">SUM(Z5:Z14)</f>
        <v>4064002.4425812</v>
      </c>
      <c r="AA15" s="37">
        <f t="shared" si="5"/>
        <v>3971769.4101968003</v>
      </c>
      <c r="AB15" s="37">
        <f t="shared" si="5"/>
        <v>4005990.9971252</v>
      </c>
      <c r="AC15" s="37">
        <f t="shared" si="5"/>
        <v>4023021.5360000003</v>
      </c>
      <c r="AD15" s="37">
        <f t="shared" si="5"/>
        <v>4046329.0595</v>
      </c>
      <c r="AE15" s="37">
        <f t="shared" si="5"/>
        <v>4017481.6295</v>
      </c>
      <c r="AF15" s="37">
        <f>SUM(AF5:AF14)</f>
        <v>4017550</v>
      </c>
      <c r="AG15" s="37">
        <f>SUM(AG5:AG14)</f>
        <v>3943227.2685000002</v>
      </c>
      <c r="AH15" s="37">
        <f>SUM(AH5:AH14)</f>
        <v>3951950</v>
      </c>
      <c r="AI15" s="37">
        <f>SUM(AI5:AI14)</f>
        <v>4073158.501</v>
      </c>
      <c r="AJ15" s="86"/>
    </row>
    <row r="16" spans="1:24" ht="12.75" customHeight="1">
      <c r="A16" s="6" t="s">
        <v>10</v>
      </c>
      <c r="B16" s="7"/>
      <c r="C16" s="7"/>
      <c r="D16" s="7"/>
      <c r="E16" s="29"/>
      <c r="X16" s="29"/>
    </row>
    <row r="17" spans="1:35" ht="12.75" customHeight="1">
      <c r="A17" s="8" t="s">
        <v>18</v>
      </c>
      <c r="B17" s="10">
        <v>18175.27</v>
      </c>
      <c r="C17" s="10">
        <v>8796</v>
      </c>
      <c r="D17" s="10">
        <v>17817.12</v>
      </c>
      <c r="E17" s="29">
        <v>13641</v>
      </c>
      <c r="F17" s="29">
        <v>20010</v>
      </c>
      <c r="G17" s="29">
        <v>20299.8</v>
      </c>
      <c r="H17" s="29">
        <v>20000</v>
      </c>
      <c r="I17" s="29">
        <v>20651.86</v>
      </c>
      <c r="J17" s="29">
        <v>20000</v>
      </c>
      <c r="K17" s="29">
        <v>8065.82</v>
      </c>
      <c r="L17" s="29">
        <v>15000</v>
      </c>
      <c r="M17" s="29">
        <v>12921</v>
      </c>
      <c r="N17" s="29">
        <v>12000</v>
      </c>
      <c r="O17" s="29">
        <v>12000</v>
      </c>
      <c r="P17" s="29">
        <v>12000</v>
      </c>
      <c r="Q17" s="29">
        <v>17649</v>
      </c>
      <c r="R17" s="29">
        <v>12000</v>
      </c>
      <c r="S17" s="29">
        <v>12000</v>
      </c>
      <c r="T17" s="29">
        <v>12000</v>
      </c>
      <c r="U17" s="29">
        <v>12000</v>
      </c>
      <c r="W17" s="29">
        <v>12000</v>
      </c>
      <c r="X17" s="29">
        <v>18982.79</v>
      </c>
      <c r="Z17" s="29">
        <v>12000</v>
      </c>
      <c r="AA17" s="29">
        <v>12000</v>
      </c>
      <c r="AB17" s="29">
        <v>12000</v>
      </c>
      <c r="AC17" s="29">
        <v>12000</v>
      </c>
      <c r="AD17" s="29">
        <v>12000</v>
      </c>
      <c r="AE17" s="29">
        <v>12000</v>
      </c>
      <c r="AF17" s="29">
        <v>12000</v>
      </c>
      <c r="AG17" s="29">
        <v>12000</v>
      </c>
      <c r="AH17" s="29">
        <v>19000</v>
      </c>
      <c r="AI17" s="29">
        <v>19000</v>
      </c>
    </row>
    <row r="18" spans="1:35" ht="12.75" customHeight="1">
      <c r="A18" s="8" t="s">
        <v>34</v>
      </c>
      <c r="B18" s="10">
        <v>15328</v>
      </c>
      <c r="C18" s="10">
        <v>15883</v>
      </c>
      <c r="D18" s="10">
        <v>16202.16</v>
      </c>
      <c r="E18" s="29">
        <v>15398</v>
      </c>
      <c r="F18" s="29">
        <v>14551</v>
      </c>
      <c r="G18" s="29">
        <v>14900.55</v>
      </c>
      <c r="H18" s="29">
        <v>16000</v>
      </c>
      <c r="I18" s="29">
        <v>21277.19</v>
      </c>
      <c r="J18" s="29">
        <v>15000</v>
      </c>
      <c r="K18" s="29">
        <v>21121.98</v>
      </c>
      <c r="L18" s="29">
        <v>18000</v>
      </c>
      <c r="M18" s="29">
        <v>18734</v>
      </c>
      <c r="N18" s="29">
        <v>21000</v>
      </c>
      <c r="O18" s="29">
        <v>21000</v>
      </c>
      <c r="P18" s="29">
        <v>21000</v>
      </c>
      <c r="Q18" s="29">
        <v>23593</v>
      </c>
      <c r="R18" s="29">
        <v>21000</v>
      </c>
      <c r="S18" s="29">
        <v>21000</v>
      </c>
      <c r="T18" s="29">
        <v>21000</v>
      </c>
      <c r="U18" s="29">
        <v>21000</v>
      </c>
      <c r="W18" s="29">
        <v>21000</v>
      </c>
      <c r="X18" s="29">
        <v>26259.23</v>
      </c>
      <c r="Z18" s="29">
        <v>24000</v>
      </c>
      <c r="AA18" s="29">
        <v>24000</v>
      </c>
      <c r="AB18" s="29">
        <v>24000</v>
      </c>
      <c r="AC18" s="29">
        <v>24000</v>
      </c>
      <c r="AD18" s="29">
        <v>24000</v>
      </c>
      <c r="AE18" s="29">
        <v>24000</v>
      </c>
      <c r="AF18" s="29">
        <v>24000</v>
      </c>
      <c r="AG18" s="29">
        <v>24000</v>
      </c>
      <c r="AH18" s="29">
        <v>24000</v>
      </c>
      <c r="AI18" s="29">
        <v>24000</v>
      </c>
    </row>
    <row r="19" spans="1:35" ht="12.75" customHeight="1">
      <c r="A19" s="8" t="s">
        <v>35</v>
      </c>
      <c r="B19" s="10">
        <v>52230.24</v>
      </c>
      <c r="C19" s="10">
        <v>49984</v>
      </c>
      <c r="D19" s="10">
        <v>52168.43</v>
      </c>
      <c r="E19" s="29">
        <v>54098</v>
      </c>
      <c r="F19" s="29">
        <v>58202</v>
      </c>
      <c r="G19" s="29">
        <v>57542.82</v>
      </c>
      <c r="H19" s="29">
        <v>60000</v>
      </c>
      <c r="I19" s="29">
        <v>52137.49</v>
      </c>
      <c r="J19" s="29">
        <v>60000</v>
      </c>
      <c r="K19" s="29">
        <v>59763</v>
      </c>
      <c r="L19" s="29">
        <v>55000</v>
      </c>
      <c r="M19" s="29">
        <v>61877</v>
      </c>
      <c r="N19" s="29">
        <v>60000</v>
      </c>
      <c r="O19" s="29">
        <v>60000</v>
      </c>
      <c r="P19" s="29">
        <v>60000</v>
      </c>
      <c r="Q19" s="29">
        <v>64592</v>
      </c>
      <c r="R19" s="29">
        <v>60000</v>
      </c>
      <c r="S19" s="29">
        <v>60000</v>
      </c>
      <c r="T19" s="29">
        <v>60000</v>
      </c>
      <c r="U19" s="29">
        <v>60000</v>
      </c>
      <c r="W19" s="29">
        <v>60000</v>
      </c>
      <c r="X19" s="29">
        <v>64735.38</v>
      </c>
      <c r="Z19" s="29">
        <v>60000</v>
      </c>
      <c r="AA19" s="29">
        <v>60000</v>
      </c>
      <c r="AB19" s="29">
        <v>60000</v>
      </c>
      <c r="AC19" s="29">
        <v>60000</v>
      </c>
      <c r="AD19" s="29">
        <v>60000</v>
      </c>
      <c r="AE19" s="29">
        <v>60000</v>
      </c>
      <c r="AF19" s="29">
        <v>60000</v>
      </c>
      <c r="AG19" s="29">
        <v>60000</v>
      </c>
      <c r="AH19" s="29">
        <v>65000</v>
      </c>
      <c r="AI19" s="29">
        <v>70000</v>
      </c>
    </row>
    <row r="20" spans="1:35" ht="12.75" customHeight="1">
      <c r="A20" s="8" t="s">
        <v>19</v>
      </c>
      <c r="B20" s="10">
        <v>58972.06</v>
      </c>
      <c r="C20" s="10">
        <v>59325</v>
      </c>
      <c r="D20" s="10">
        <v>55945.71</v>
      </c>
      <c r="E20" s="29">
        <v>64497</v>
      </c>
      <c r="F20" s="29">
        <v>54036</v>
      </c>
      <c r="G20" s="29">
        <v>62245.08</v>
      </c>
      <c r="H20" s="29">
        <v>60000</v>
      </c>
      <c r="I20" s="29">
        <v>62964.03</v>
      </c>
      <c r="J20" s="29">
        <v>60000</v>
      </c>
      <c r="K20" s="29">
        <v>58875.28</v>
      </c>
      <c r="L20" s="29">
        <v>60000</v>
      </c>
      <c r="M20" s="29">
        <v>51655</v>
      </c>
      <c r="N20" s="29">
        <v>60000</v>
      </c>
      <c r="O20" s="29">
        <v>60000</v>
      </c>
      <c r="P20" s="29">
        <v>60000</v>
      </c>
      <c r="Q20" s="29">
        <v>76432</v>
      </c>
      <c r="R20" s="29">
        <v>60000</v>
      </c>
      <c r="S20" s="29">
        <v>60000</v>
      </c>
      <c r="T20" s="29">
        <v>60000</v>
      </c>
      <c r="U20" s="29">
        <v>60000</v>
      </c>
      <c r="W20" s="29">
        <v>60000</v>
      </c>
      <c r="X20" s="29">
        <v>58580.95</v>
      </c>
      <c r="Z20" s="29">
        <v>65000</v>
      </c>
      <c r="AA20" s="29">
        <v>65000</v>
      </c>
      <c r="AB20" s="29">
        <v>65000</v>
      </c>
      <c r="AC20" s="29">
        <v>65000</v>
      </c>
      <c r="AD20" s="29">
        <v>65000</v>
      </c>
      <c r="AE20" s="29">
        <v>65000</v>
      </c>
      <c r="AF20" s="29">
        <v>65000</v>
      </c>
      <c r="AG20" s="29">
        <v>65000</v>
      </c>
      <c r="AH20" s="29">
        <v>60000</v>
      </c>
      <c r="AI20" s="29">
        <v>60000</v>
      </c>
    </row>
    <row r="21" spans="1:35" ht="12.75" customHeight="1">
      <c r="A21" s="8" t="s">
        <v>11</v>
      </c>
      <c r="B21" s="10">
        <v>13579.03</v>
      </c>
      <c r="C21" s="10">
        <v>10137</v>
      </c>
      <c r="D21" s="10">
        <v>11686.45</v>
      </c>
      <c r="E21" s="29">
        <v>12062</v>
      </c>
      <c r="F21" s="29">
        <v>20837</v>
      </c>
      <c r="G21" s="29">
        <v>21633.68</v>
      </c>
      <c r="H21" s="29">
        <v>21000</v>
      </c>
      <c r="I21" s="29">
        <v>20597.03</v>
      </c>
      <c r="J21" s="29">
        <v>21000</v>
      </c>
      <c r="K21" s="29">
        <v>16690.94</v>
      </c>
      <c r="L21" s="29">
        <v>21000</v>
      </c>
      <c r="M21" s="29">
        <v>16961</v>
      </c>
      <c r="N21" s="29">
        <v>18000</v>
      </c>
      <c r="O21" s="29">
        <v>18000</v>
      </c>
      <c r="P21" s="29">
        <v>18000</v>
      </c>
      <c r="Q21" s="29">
        <v>20679</v>
      </c>
      <c r="R21" s="29">
        <v>17000</v>
      </c>
      <c r="S21" s="29">
        <v>17000</v>
      </c>
      <c r="T21" s="29">
        <v>17000</v>
      </c>
      <c r="U21" s="29">
        <v>17000</v>
      </c>
      <c r="W21" s="29">
        <v>17000</v>
      </c>
      <c r="X21" s="29">
        <v>38291.66</v>
      </c>
      <c r="Z21" s="29">
        <v>30000</v>
      </c>
      <c r="AA21" s="29">
        <v>48000</v>
      </c>
      <c r="AB21" s="29">
        <v>20000</v>
      </c>
      <c r="AC21" s="29">
        <v>20000</v>
      </c>
      <c r="AD21" s="29">
        <v>30000</v>
      </c>
      <c r="AE21" s="29">
        <v>30000</v>
      </c>
      <c r="AF21" s="29">
        <v>30000</v>
      </c>
      <c r="AG21" s="29">
        <v>30000</v>
      </c>
      <c r="AH21" s="29">
        <v>38000</v>
      </c>
      <c r="AI21" s="29">
        <v>30000</v>
      </c>
    </row>
    <row r="22" spans="1:35" ht="12.75" customHeight="1">
      <c r="A22" s="8" t="s">
        <v>20</v>
      </c>
      <c r="B22" s="10">
        <v>17774.36</v>
      </c>
      <c r="C22" s="10">
        <v>16004</v>
      </c>
      <c r="D22" s="10">
        <v>13851.92</v>
      </c>
      <c r="E22" s="29">
        <v>14347</v>
      </c>
      <c r="F22" s="29">
        <v>15373</v>
      </c>
      <c r="G22" s="29">
        <v>16308.9</v>
      </c>
      <c r="H22" s="29">
        <v>16000</v>
      </c>
      <c r="I22" s="29">
        <v>16342.79</v>
      </c>
      <c r="J22" s="29">
        <v>16000</v>
      </c>
      <c r="K22" s="29">
        <v>17030.83</v>
      </c>
      <c r="L22" s="29">
        <v>16000</v>
      </c>
      <c r="M22" s="29">
        <v>20119</v>
      </c>
      <c r="N22" s="29">
        <v>17000</v>
      </c>
      <c r="O22" s="29">
        <v>17000</v>
      </c>
      <c r="P22" s="29">
        <v>17000</v>
      </c>
      <c r="Q22" s="29">
        <v>19078</v>
      </c>
      <c r="R22" s="29">
        <v>17000</v>
      </c>
      <c r="S22" s="29">
        <v>17000</v>
      </c>
      <c r="T22" s="29">
        <v>17000</v>
      </c>
      <c r="U22" s="29">
        <v>17000</v>
      </c>
      <c r="W22" s="29">
        <v>17000</v>
      </c>
      <c r="X22" s="29">
        <v>27410.6</v>
      </c>
      <c r="Z22" s="29">
        <v>17000</v>
      </c>
      <c r="AA22" s="29">
        <v>17000</v>
      </c>
      <c r="AB22" s="29">
        <v>17000</v>
      </c>
      <c r="AC22" s="29">
        <v>17000</v>
      </c>
      <c r="AD22" s="29">
        <v>17000</v>
      </c>
      <c r="AE22" s="29">
        <v>17000</v>
      </c>
      <c r="AF22" s="29">
        <v>17000</v>
      </c>
      <c r="AG22" s="29">
        <v>17000</v>
      </c>
      <c r="AH22" s="29">
        <v>27000</v>
      </c>
      <c r="AI22" s="29">
        <v>25000</v>
      </c>
    </row>
    <row r="23" spans="1:35" ht="12.75" customHeight="1">
      <c r="A23" s="8" t="s">
        <v>36</v>
      </c>
      <c r="B23" s="10">
        <v>70916.78</v>
      </c>
      <c r="C23" s="10">
        <v>32785</v>
      </c>
      <c r="D23" s="10">
        <v>51469.69</v>
      </c>
      <c r="E23" s="29">
        <v>51429</v>
      </c>
      <c r="F23" s="29">
        <v>14252</v>
      </c>
      <c r="G23" s="29">
        <v>64200.43</v>
      </c>
      <c r="H23" s="29">
        <v>45000</v>
      </c>
      <c r="I23" s="29">
        <v>28791.49</v>
      </c>
      <c r="J23" s="29">
        <v>40000</v>
      </c>
      <c r="K23" s="29">
        <v>50613.45</v>
      </c>
      <c r="L23" s="29">
        <v>30000</v>
      </c>
      <c r="M23" s="29">
        <v>31476</v>
      </c>
      <c r="N23" s="29">
        <v>30000</v>
      </c>
      <c r="O23" s="29">
        <v>30000</v>
      </c>
      <c r="P23" s="29">
        <v>30000</v>
      </c>
      <c r="Q23" s="29">
        <v>20949</v>
      </c>
      <c r="R23" s="29">
        <v>30000</v>
      </c>
      <c r="S23" s="29">
        <v>30000</v>
      </c>
      <c r="T23" s="29">
        <v>30000</v>
      </c>
      <c r="U23" s="29">
        <v>30000</v>
      </c>
      <c r="W23" s="29">
        <v>30000</v>
      </c>
      <c r="X23" s="29">
        <v>63833.13</v>
      </c>
      <c r="Z23" s="29">
        <v>65000</v>
      </c>
      <c r="AA23" s="29">
        <v>65000</v>
      </c>
      <c r="AB23" s="29">
        <v>65000</v>
      </c>
      <c r="AC23" s="29">
        <v>65000</v>
      </c>
      <c r="AD23" s="29">
        <v>65000</v>
      </c>
      <c r="AE23" s="29">
        <v>65000</v>
      </c>
      <c r="AF23" s="29">
        <v>65000</v>
      </c>
      <c r="AG23" s="29">
        <v>65000</v>
      </c>
      <c r="AH23" s="29">
        <v>30000</v>
      </c>
      <c r="AI23" s="29">
        <v>50000</v>
      </c>
    </row>
    <row r="24" spans="1:35" ht="12.75" customHeight="1">
      <c r="A24" s="8" t="s">
        <v>12</v>
      </c>
      <c r="B24" s="10">
        <v>59561.34</v>
      </c>
      <c r="C24" s="10">
        <v>55819</v>
      </c>
      <c r="D24" s="10">
        <v>50769.56</v>
      </c>
      <c r="E24" s="29">
        <v>69088</v>
      </c>
      <c r="F24" s="29">
        <v>67845</v>
      </c>
      <c r="G24" s="29">
        <v>68722.46</v>
      </c>
      <c r="H24" s="29">
        <v>68000</v>
      </c>
      <c r="I24" s="29">
        <v>55790.66</v>
      </c>
      <c r="J24" s="29">
        <v>68000</v>
      </c>
      <c r="K24" s="29">
        <v>57921.25</v>
      </c>
      <c r="L24" s="29">
        <v>55000</v>
      </c>
      <c r="M24" s="29">
        <v>53302</v>
      </c>
      <c r="N24" s="29">
        <v>58000</v>
      </c>
      <c r="O24" s="29">
        <v>58000</v>
      </c>
      <c r="P24" s="29">
        <v>58000</v>
      </c>
      <c r="Q24" s="29">
        <v>65103.73</v>
      </c>
      <c r="R24" s="29">
        <v>58000</v>
      </c>
      <c r="S24" s="29">
        <v>58000</v>
      </c>
      <c r="T24" s="29">
        <v>58000</v>
      </c>
      <c r="U24" s="29">
        <v>58000</v>
      </c>
      <c r="W24" s="29">
        <v>58000</v>
      </c>
      <c r="X24" s="29">
        <v>70081.15</v>
      </c>
      <c r="Z24" s="29">
        <v>65000</v>
      </c>
      <c r="AA24" s="29">
        <v>65000</v>
      </c>
      <c r="AB24" s="29">
        <v>65000</v>
      </c>
      <c r="AC24" s="29">
        <v>65000</v>
      </c>
      <c r="AD24" s="29">
        <v>65000</v>
      </c>
      <c r="AE24" s="29">
        <v>65000</v>
      </c>
      <c r="AF24" s="29">
        <v>65000</v>
      </c>
      <c r="AG24" s="29">
        <v>65000</v>
      </c>
      <c r="AH24" s="29">
        <v>65000</v>
      </c>
      <c r="AI24" s="29">
        <v>60000</v>
      </c>
    </row>
    <row r="25" spans="1:35" ht="12.75" customHeight="1">
      <c r="A25" s="8" t="s">
        <v>37</v>
      </c>
      <c r="B25" s="10">
        <v>4847.83</v>
      </c>
      <c r="C25" s="10">
        <v>5250</v>
      </c>
      <c r="D25" s="10">
        <v>5305.15</v>
      </c>
      <c r="E25" s="29">
        <v>2533</v>
      </c>
      <c r="F25" s="29">
        <v>2344</v>
      </c>
      <c r="G25" s="29">
        <v>15082.75</v>
      </c>
      <c r="H25" s="29">
        <v>5000</v>
      </c>
      <c r="I25" s="29">
        <v>6152.71</v>
      </c>
      <c r="J25" s="29">
        <v>5000</v>
      </c>
      <c r="K25" s="29">
        <v>9155.75</v>
      </c>
      <c r="L25" s="29">
        <v>10000</v>
      </c>
      <c r="M25" s="29">
        <v>2837</v>
      </c>
      <c r="N25" s="29">
        <v>10000</v>
      </c>
      <c r="O25" s="29">
        <v>10000</v>
      </c>
      <c r="P25" s="29">
        <v>10000</v>
      </c>
      <c r="Q25" s="29">
        <v>2278.59</v>
      </c>
      <c r="R25" s="29">
        <v>10000</v>
      </c>
      <c r="S25" s="29">
        <v>10000</v>
      </c>
      <c r="T25" s="29">
        <v>10000</v>
      </c>
      <c r="U25" s="29">
        <v>10000</v>
      </c>
      <c r="W25" s="29">
        <v>10000</v>
      </c>
      <c r="X25" s="29">
        <v>3584.37</v>
      </c>
      <c r="Z25" s="29">
        <v>5000</v>
      </c>
      <c r="AA25" s="29">
        <v>10000</v>
      </c>
      <c r="AB25" s="29">
        <v>5000</v>
      </c>
      <c r="AC25" s="29">
        <v>5000</v>
      </c>
      <c r="AD25" s="29">
        <v>5000</v>
      </c>
      <c r="AE25" s="29">
        <v>5000</v>
      </c>
      <c r="AF25" s="29">
        <v>5000</v>
      </c>
      <c r="AG25" s="29">
        <v>5000</v>
      </c>
      <c r="AH25" s="29">
        <v>4000</v>
      </c>
      <c r="AI25" s="29">
        <v>4000</v>
      </c>
    </row>
    <row r="26" spans="1:35" ht="12.75" customHeight="1">
      <c r="A26" s="8" t="s">
        <v>111</v>
      </c>
      <c r="B26" s="10">
        <v>4396.93</v>
      </c>
      <c r="C26" s="10">
        <v>2465</v>
      </c>
      <c r="D26" s="10">
        <v>5019.52</v>
      </c>
      <c r="E26" s="29">
        <v>4789.53</v>
      </c>
      <c r="F26" s="29">
        <v>7820</v>
      </c>
      <c r="G26" s="29">
        <v>7426.46</v>
      </c>
      <c r="H26" s="29">
        <v>8000</v>
      </c>
      <c r="I26" s="29">
        <v>2504.89</v>
      </c>
      <c r="J26" s="29">
        <v>8000</v>
      </c>
      <c r="K26" s="29">
        <v>3979.05</v>
      </c>
      <c r="L26" s="29">
        <v>5000</v>
      </c>
      <c r="M26" s="29">
        <v>3081</v>
      </c>
      <c r="N26" s="29">
        <v>5000</v>
      </c>
      <c r="O26" s="29">
        <v>5000</v>
      </c>
      <c r="P26" s="29">
        <v>5000</v>
      </c>
      <c r="Q26" s="29">
        <v>3719.32</v>
      </c>
      <c r="R26" s="29">
        <v>5000</v>
      </c>
      <c r="S26" s="29">
        <v>5000</v>
      </c>
      <c r="T26" s="29">
        <v>5000</v>
      </c>
      <c r="U26" s="29">
        <v>5000</v>
      </c>
      <c r="W26" s="29">
        <v>5000</v>
      </c>
      <c r="X26" s="29">
        <v>3736.07</v>
      </c>
      <c r="Z26" s="29">
        <v>5000</v>
      </c>
      <c r="AA26" s="29">
        <v>5000</v>
      </c>
      <c r="AB26" s="29">
        <v>5000</v>
      </c>
      <c r="AC26" s="29">
        <v>5000</v>
      </c>
      <c r="AD26" s="29">
        <v>5000</v>
      </c>
      <c r="AE26" s="29">
        <v>5000</v>
      </c>
      <c r="AF26" s="29">
        <v>5000</v>
      </c>
      <c r="AG26" s="29">
        <v>5000</v>
      </c>
      <c r="AH26" s="29">
        <v>4000</v>
      </c>
      <c r="AI26" s="29">
        <v>4000</v>
      </c>
    </row>
    <row r="27" spans="1:35" ht="12.75" customHeight="1">
      <c r="A27" s="8" t="s">
        <v>28</v>
      </c>
      <c r="B27" s="10">
        <v>138526.99</v>
      </c>
      <c r="C27" s="10">
        <v>103646</v>
      </c>
      <c r="D27" s="10">
        <v>94327.33</v>
      </c>
      <c r="E27" s="29">
        <v>127254.61</v>
      </c>
      <c r="F27" s="29">
        <v>136184</v>
      </c>
      <c r="G27" s="29">
        <v>113408.26</v>
      </c>
      <c r="H27" s="29">
        <v>135000</v>
      </c>
      <c r="I27" s="29">
        <v>122761.8</v>
      </c>
      <c r="J27" s="29">
        <v>100000</v>
      </c>
      <c r="K27" s="29">
        <v>80794.23</v>
      </c>
      <c r="L27" s="29">
        <v>120000</v>
      </c>
      <c r="M27" s="29">
        <v>125516</v>
      </c>
      <c r="N27" s="29">
        <v>120000</v>
      </c>
      <c r="O27" s="29">
        <v>120000</v>
      </c>
      <c r="P27" s="29">
        <v>120000</v>
      </c>
      <c r="Q27" s="29">
        <v>92937</v>
      </c>
      <c r="R27" s="29">
        <v>120000</v>
      </c>
      <c r="S27" s="29">
        <v>120000</v>
      </c>
      <c r="T27" s="29">
        <v>120000</v>
      </c>
      <c r="U27" s="29">
        <v>120000</v>
      </c>
      <c r="W27" s="29">
        <v>120000</v>
      </c>
      <c r="X27" s="29">
        <v>175414.91</v>
      </c>
      <c r="Z27" s="29">
        <v>120000</v>
      </c>
      <c r="AA27" s="29">
        <v>120000</v>
      </c>
      <c r="AB27" s="29">
        <v>120000</v>
      </c>
      <c r="AC27" s="29">
        <v>120000</v>
      </c>
      <c r="AD27" s="29">
        <v>120000</v>
      </c>
      <c r="AE27" s="29">
        <v>120000</v>
      </c>
      <c r="AF27" s="29">
        <v>120000</v>
      </c>
      <c r="AG27" s="29">
        <v>120000</v>
      </c>
      <c r="AH27" s="29">
        <v>120000</v>
      </c>
      <c r="AI27" s="29">
        <v>120000</v>
      </c>
    </row>
    <row r="28" spans="1:35" ht="12.75" customHeight="1">
      <c r="A28" s="8" t="s">
        <v>21</v>
      </c>
      <c r="B28" s="10">
        <v>118967.86</v>
      </c>
      <c r="C28" s="10">
        <v>95855</v>
      </c>
      <c r="D28" s="10">
        <v>104618.32</v>
      </c>
      <c r="E28" s="29">
        <v>90295</v>
      </c>
      <c r="F28" s="29">
        <v>82173</v>
      </c>
      <c r="G28" s="29">
        <v>113520.08</v>
      </c>
      <c r="H28" s="29">
        <v>90000</v>
      </c>
      <c r="I28" s="29">
        <v>110030.01</v>
      </c>
      <c r="J28" s="29">
        <v>110000</v>
      </c>
      <c r="K28" s="29">
        <v>97993</v>
      </c>
      <c r="L28" s="29">
        <v>110000</v>
      </c>
      <c r="M28" s="29">
        <v>105872</v>
      </c>
      <c r="N28" s="29">
        <v>100000</v>
      </c>
      <c r="O28" s="29">
        <v>100000</v>
      </c>
      <c r="P28" s="29">
        <v>100000</v>
      </c>
      <c r="Q28" s="29">
        <v>101722</v>
      </c>
      <c r="R28" s="29">
        <v>100000</v>
      </c>
      <c r="S28" s="29">
        <v>100000</v>
      </c>
      <c r="T28" s="29">
        <v>100000</v>
      </c>
      <c r="U28" s="29">
        <v>100000</v>
      </c>
      <c r="W28" s="29">
        <v>100000</v>
      </c>
      <c r="X28" s="29">
        <v>150150.79</v>
      </c>
      <c r="Z28" s="29">
        <v>120000</v>
      </c>
      <c r="AA28" s="29">
        <v>180000</v>
      </c>
      <c r="AB28" s="29">
        <v>120000</v>
      </c>
      <c r="AC28" s="29">
        <v>120000</v>
      </c>
      <c r="AD28" s="29">
        <v>120000</v>
      </c>
      <c r="AE28" s="29">
        <v>120000</v>
      </c>
      <c r="AF28" s="29">
        <v>120000</v>
      </c>
      <c r="AG28" s="29">
        <v>120000</v>
      </c>
      <c r="AH28" s="29">
        <v>150000</v>
      </c>
      <c r="AI28" s="29">
        <v>150000</v>
      </c>
    </row>
    <row r="29" spans="1:35" ht="12.75" customHeight="1">
      <c r="A29" s="8" t="s">
        <v>38</v>
      </c>
      <c r="B29" s="10">
        <v>96158</v>
      </c>
      <c r="C29" s="10">
        <v>100442</v>
      </c>
      <c r="D29" s="10">
        <v>116476.18</v>
      </c>
      <c r="E29" s="29">
        <v>106706</v>
      </c>
      <c r="F29" s="29">
        <v>106565</v>
      </c>
      <c r="G29" s="29">
        <v>137915.17</v>
      </c>
      <c r="H29" s="29">
        <v>114000</v>
      </c>
      <c r="I29" s="29">
        <v>114216.15</v>
      </c>
      <c r="J29" s="29">
        <v>120000</v>
      </c>
      <c r="K29" s="29">
        <v>117457.4</v>
      </c>
      <c r="L29" s="29">
        <v>115000</v>
      </c>
      <c r="M29" s="29">
        <v>106050</v>
      </c>
      <c r="N29" s="29">
        <v>118000</v>
      </c>
      <c r="O29" s="29">
        <v>118000</v>
      </c>
      <c r="P29" s="29">
        <v>118000</v>
      </c>
      <c r="Q29" s="29">
        <v>96187</v>
      </c>
      <c r="R29" s="29">
        <v>118000</v>
      </c>
      <c r="S29" s="29">
        <v>118000</v>
      </c>
      <c r="T29" s="29">
        <v>118000</v>
      </c>
      <c r="U29" s="29">
        <v>118000</v>
      </c>
      <c r="W29" s="29">
        <v>118000</v>
      </c>
      <c r="X29" s="29">
        <v>97018.25</v>
      </c>
      <c r="Z29" s="29">
        <v>118000</v>
      </c>
      <c r="AA29" s="29">
        <v>118000</v>
      </c>
      <c r="AB29" s="29">
        <v>118000</v>
      </c>
      <c r="AC29" s="29">
        <v>118000</v>
      </c>
      <c r="AD29" s="29">
        <v>118000</v>
      </c>
      <c r="AE29" s="29">
        <v>118000</v>
      </c>
      <c r="AF29" s="29">
        <v>118000</v>
      </c>
      <c r="AG29" s="29">
        <v>118000</v>
      </c>
      <c r="AH29" s="29">
        <v>98000</v>
      </c>
      <c r="AI29" s="29">
        <v>100000</v>
      </c>
    </row>
    <row r="30" spans="1:35" ht="12.75" customHeight="1">
      <c r="A30" s="8" t="s">
        <v>48</v>
      </c>
      <c r="B30" s="10">
        <v>291849.02</v>
      </c>
      <c r="C30" s="10">
        <v>61523</v>
      </c>
      <c r="D30" s="10">
        <v>49999.6</v>
      </c>
      <c r="E30" s="36">
        <v>61937</v>
      </c>
      <c r="F30" s="29">
        <v>54563</v>
      </c>
      <c r="G30" s="29">
        <v>48284.34</v>
      </c>
      <c r="H30" s="29">
        <v>50000</v>
      </c>
      <c r="I30" s="29">
        <v>44697.43</v>
      </c>
      <c r="J30" s="29">
        <v>50000</v>
      </c>
      <c r="K30" s="29">
        <v>35198.44</v>
      </c>
      <c r="L30" s="29">
        <v>40000</v>
      </c>
      <c r="M30" s="29">
        <v>43843</v>
      </c>
      <c r="N30" s="29">
        <v>40000</v>
      </c>
      <c r="O30" s="29">
        <v>40000</v>
      </c>
      <c r="P30" s="29">
        <v>40000</v>
      </c>
      <c r="Q30" s="29">
        <v>57150</v>
      </c>
      <c r="R30" s="29">
        <v>35000</v>
      </c>
      <c r="S30" s="29">
        <v>35000</v>
      </c>
      <c r="T30" s="29">
        <v>35000</v>
      </c>
      <c r="U30" s="29">
        <v>35000</v>
      </c>
      <c r="W30" s="29">
        <v>35000</v>
      </c>
      <c r="X30" s="29">
        <v>79140.07</v>
      </c>
      <c r="Z30" s="29">
        <v>80000</v>
      </c>
      <c r="AA30" s="29">
        <v>78732</v>
      </c>
      <c r="AB30" s="29">
        <v>80000</v>
      </c>
      <c r="AC30" s="29">
        <v>80000</v>
      </c>
      <c r="AD30" s="29">
        <v>80000</v>
      </c>
      <c r="AE30" s="29">
        <v>80000</v>
      </c>
      <c r="AF30" s="29">
        <v>80000</v>
      </c>
      <c r="AG30" s="29">
        <v>80000</v>
      </c>
      <c r="AH30" s="29">
        <v>80000</v>
      </c>
      <c r="AI30" s="29">
        <v>90000</v>
      </c>
    </row>
    <row r="31" spans="1:35" ht="12.75" customHeight="1">
      <c r="A31" s="8" t="s">
        <v>13</v>
      </c>
      <c r="B31" s="10">
        <v>23170.35</v>
      </c>
      <c r="C31" s="10">
        <v>23825.58</v>
      </c>
      <c r="D31" s="10">
        <v>24211.93</v>
      </c>
      <c r="E31" s="29">
        <v>28583</v>
      </c>
      <c r="F31" s="29">
        <v>36675</v>
      </c>
      <c r="G31" s="29">
        <v>36377.59</v>
      </c>
      <c r="H31" s="29">
        <v>40000</v>
      </c>
      <c r="I31" s="29">
        <v>26173.62</v>
      </c>
      <c r="J31" s="29">
        <v>35000</v>
      </c>
      <c r="K31" s="29">
        <v>43948.83</v>
      </c>
      <c r="L31" s="29">
        <v>35000</v>
      </c>
      <c r="M31" s="29">
        <v>49660</v>
      </c>
      <c r="N31" s="29">
        <v>40000</v>
      </c>
      <c r="O31" s="29">
        <v>40000</v>
      </c>
      <c r="P31" s="29">
        <v>40000</v>
      </c>
      <c r="Q31" s="29">
        <v>43780</v>
      </c>
      <c r="R31" s="29">
        <v>40000</v>
      </c>
      <c r="S31" s="29">
        <v>40000</v>
      </c>
      <c r="T31" s="29">
        <v>40000</v>
      </c>
      <c r="U31" s="29">
        <v>40000</v>
      </c>
      <c r="W31" s="29">
        <v>40000</v>
      </c>
      <c r="X31" s="29">
        <v>59932.51</v>
      </c>
      <c r="Z31" s="29">
        <v>40000</v>
      </c>
      <c r="AA31" s="29">
        <v>45000</v>
      </c>
      <c r="AB31" s="29">
        <v>40000</v>
      </c>
      <c r="AC31" s="29">
        <v>40000</v>
      </c>
      <c r="AD31" s="29">
        <v>40000</v>
      </c>
      <c r="AE31" s="29">
        <v>40000</v>
      </c>
      <c r="AF31" s="29">
        <v>40000</v>
      </c>
      <c r="AG31" s="29">
        <v>40000</v>
      </c>
      <c r="AH31" s="29">
        <v>40000</v>
      </c>
      <c r="AI31" s="29">
        <v>40000</v>
      </c>
    </row>
    <row r="32" spans="1:35" ht="12.75" customHeight="1">
      <c r="A32" s="8" t="s">
        <v>14</v>
      </c>
      <c r="B32" s="10">
        <v>8824.7</v>
      </c>
      <c r="C32" s="10">
        <v>8960.16</v>
      </c>
      <c r="D32" s="10">
        <v>9322.92</v>
      </c>
      <c r="E32" s="29">
        <v>9585</v>
      </c>
      <c r="F32" s="29">
        <v>7095</v>
      </c>
      <c r="G32" s="29">
        <v>11871.26</v>
      </c>
      <c r="H32" s="29">
        <v>9500</v>
      </c>
      <c r="I32" s="29">
        <v>8990.15</v>
      </c>
      <c r="J32" s="29">
        <v>10000</v>
      </c>
      <c r="K32" s="29">
        <v>8527.05</v>
      </c>
      <c r="L32" s="29">
        <v>10000</v>
      </c>
      <c r="M32" s="29">
        <v>9286</v>
      </c>
      <c r="N32" s="29">
        <v>10000</v>
      </c>
      <c r="O32" s="29">
        <v>10000</v>
      </c>
      <c r="P32" s="29">
        <v>10000</v>
      </c>
      <c r="Q32" s="29">
        <v>9663</v>
      </c>
      <c r="R32" s="29">
        <v>9000</v>
      </c>
      <c r="S32" s="29">
        <v>9000</v>
      </c>
      <c r="T32" s="29">
        <v>9000</v>
      </c>
      <c r="U32" s="29">
        <v>9000</v>
      </c>
      <c r="W32" s="29">
        <v>9000</v>
      </c>
      <c r="X32" s="29">
        <v>7518.01</v>
      </c>
      <c r="Z32" s="29">
        <v>9000</v>
      </c>
      <c r="AA32" s="29">
        <v>9000</v>
      </c>
      <c r="AB32" s="29">
        <v>9000</v>
      </c>
      <c r="AC32" s="29">
        <v>9000</v>
      </c>
      <c r="AD32" s="29">
        <v>9000</v>
      </c>
      <c r="AE32" s="29">
        <v>9000</v>
      </c>
      <c r="AF32" s="29">
        <v>9000</v>
      </c>
      <c r="AG32" s="29">
        <v>9000</v>
      </c>
      <c r="AH32" s="29">
        <v>9000</v>
      </c>
      <c r="AI32" s="29">
        <v>5000</v>
      </c>
    </row>
    <row r="33" spans="1:35" ht="12.75" customHeight="1">
      <c r="A33" s="8" t="s">
        <v>2</v>
      </c>
      <c r="B33" s="10">
        <v>5859</v>
      </c>
      <c r="C33" s="10">
        <v>3449</v>
      </c>
      <c r="D33" s="10">
        <v>12739.29</v>
      </c>
      <c r="E33" s="29">
        <v>16620</v>
      </c>
      <c r="F33" s="29">
        <v>14696</v>
      </c>
      <c r="G33" s="29">
        <v>14526</v>
      </c>
      <c r="H33" s="29">
        <v>13766</v>
      </c>
      <c r="I33" s="29">
        <v>6429.83</v>
      </c>
      <c r="J33" s="29">
        <v>15000</v>
      </c>
      <c r="K33" s="29">
        <v>8728.7</v>
      </c>
      <c r="L33" s="29">
        <v>10000</v>
      </c>
      <c r="M33" s="29">
        <v>13396</v>
      </c>
      <c r="N33" s="29">
        <v>10000</v>
      </c>
      <c r="O33" s="29">
        <v>10000</v>
      </c>
      <c r="P33" s="29">
        <v>10000</v>
      </c>
      <c r="Q33" s="29">
        <v>10018</v>
      </c>
      <c r="R33" s="29">
        <v>9000</v>
      </c>
      <c r="S33" s="29">
        <v>9000</v>
      </c>
      <c r="T33" s="29">
        <v>9000</v>
      </c>
      <c r="U33" s="29">
        <v>9000</v>
      </c>
      <c r="W33" s="29">
        <v>9000</v>
      </c>
      <c r="X33" s="29">
        <v>13410.63</v>
      </c>
      <c r="Z33" s="29">
        <v>10500</v>
      </c>
      <c r="AA33" s="29">
        <v>10500</v>
      </c>
      <c r="AB33" s="29">
        <v>10500</v>
      </c>
      <c r="AC33" s="29">
        <v>10500</v>
      </c>
      <c r="AD33" s="29">
        <v>10500</v>
      </c>
      <c r="AE33" s="29">
        <v>10500</v>
      </c>
      <c r="AF33" s="29">
        <v>10500</v>
      </c>
      <c r="AG33" s="29">
        <v>10500</v>
      </c>
      <c r="AH33" s="29">
        <v>10500</v>
      </c>
      <c r="AI33" s="29">
        <v>7683</v>
      </c>
    </row>
    <row r="34" spans="1:35" ht="12.75" customHeight="1">
      <c r="A34" s="8" t="s">
        <v>27</v>
      </c>
      <c r="B34" s="10">
        <v>10607.96</v>
      </c>
      <c r="C34" s="10">
        <v>7161.54</v>
      </c>
      <c r="D34" s="10">
        <v>7724.13</v>
      </c>
      <c r="E34" s="29">
        <v>16117.48</v>
      </c>
      <c r="F34" s="29">
        <v>10815</v>
      </c>
      <c r="G34" s="29">
        <v>9249.63</v>
      </c>
      <c r="H34" s="29">
        <v>12000</v>
      </c>
      <c r="I34" s="29">
        <v>10503.93</v>
      </c>
      <c r="J34" s="29">
        <v>10000</v>
      </c>
      <c r="K34" s="29">
        <v>9119.18</v>
      </c>
      <c r="L34" s="29">
        <v>10000</v>
      </c>
      <c r="M34" s="29">
        <v>10018</v>
      </c>
      <c r="N34" s="29">
        <v>10000</v>
      </c>
      <c r="O34" s="29">
        <v>10000</v>
      </c>
      <c r="P34" s="29">
        <v>10000</v>
      </c>
      <c r="Q34" s="29">
        <v>8486.95</v>
      </c>
      <c r="R34" s="29">
        <v>9000</v>
      </c>
      <c r="S34" s="29">
        <v>9000</v>
      </c>
      <c r="T34" s="29">
        <v>9000</v>
      </c>
      <c r="U34" s="29">
        <v>9000</v>
      </c>
      <c r="W34" s="29">
        <v>9000</v>
      </c>
      <c r="X34" s="29">
        <v>11326.74</v>
      </c>
      <c r="Z34" s="29">
        <v>9000</v>
      </c>
      <c r="AA34" s="29">
        <v>9000</v>
      </c>
      <c r="AB34" s="29">
        <v>9000</v>
      </c>
      <c r="AC34" s="29">
        <v>9000</v>
      </c>
      <c r="AD34" s="29">
        <v>9000</v>
      </c>
      <c r="AE34" s="29">
        <v>9000</v>
      </c>
      <c r="AF34" s="29">
        <v>9000</v>
      </c>
      <c r="AG34" s="29">
        <v>9000</v>
      </c>
      <c r="AH34" s="29">
        <v>4000</v>
      </c>
      <c r="AI34" s="29">
        <v>9000</v>
      </c>
    </row>
    <row r="35" spans="1:35" ht="12.75" customHeight="1">
      <c r="A35" s="8" t="s">
        <v>112</v>
      </c>
      <c r="B35" s="10"/>
      <c r="C35" s="10"/>
      <c r="D35" s="10"/>
      <c r="E35" s="29"/>
      <c r="X35" s="29"/>
      <c r="Z35" s="29">
        <v>270000</v>
      </c>
      <c r="AA35" s="29">
        <v>270000</v>
      </c>
      <c r="AB35" s="29">
        <v>408000</v>
      </c>
      <c r="AC35" s="29">
        <v>408000</v>
      </c>
      <c r="AD35" s="29">
        <v>408000</v>
      </c>
      <c r="AE35" s="29">
        <v>408000</v>
      </c>
      <c r="AF35" s="29">
        <v>270000</v>
      </c>
      <c r="AH35" s="29">
        <v>270000</v>
      </c>
      <c r="AI35" s="29">
        <v>408000</v>
      </c>
    </row>
    <row r="36" spans="1:36" s="15" customFormat="1" ht="12.75" customHeight="1" hidden="1">
      <c r="A36" s="8" t="s">
        <v>22</v>
      </c>
      <c r="B36" s="10">
        <v>12000</v>
      </c>
      <c r="C36" s="10">
        <v>20000</v>
      </c>
      <c r="D36" s="10">
        <v>20000</v>
      </c>
      <c r="E36" s="29">
        <v>20000</v>
      </c>
      <c r="F36" s="29">
        <v>16000</v>
      </c>
      <c r="G36" s="29">
        <v>16000</v>
      </c>
      <c r="H36" s="29">
        <v>16000</v>
      </c>
      <c r="I36" s="29">
        <v>16000</v>
      </c>
      <c r="J36" s="29">
        <v>16000</v>
      </c>
      <c r="K36" s="29">
        <v>16000</v>
      </c>
      <c r="L36" s="29">
        <v>16000</v>
      </c>
      <c r="M36" s="29">
        <v>5000</v>
      </c>
      <c r="N36" s="29">
        <v>16000</v>
      </c>
      <c r="O36" s="29">
        <v>16000</v>
      </c>
      <c r="P36" s="29">
        <v>16000</v>
      </c>
      <c r="Q36" s="29">
        <v>5000</v>
      </c>
      <c r="R36" s="29">
        <v>0</v>
      </c>
      <c r="S36" s="29">
        <v>0</v>
      </c>
      <c r="T36" s="29">
        <v>0</v>
      </c>
      <c r="U36" s="29">
        <v>0</v>
      </c>
      <c r="W36" s="29">
        <v>0</v>
      </c>
      <c r="X36" s="29">
        <v>0</v>
      </c>
      <c r="Z36" s="29">
        <v>0</v>
      </c>
      <c r="AA36" s="29">
        <v>0</v>
      </c>
      <c r="AB36" s="29">
        <v>0</v>
      </c>
      <c r="AC36" s="29">
        <v>0</v>
      </c>
      <c r="AD36" s="29"/>
      <c r="AE36" s="29"/>
      <c r="AF36" s="29"/>
      <c r="AG36" s="29"/>
      <c r="AH36" s="29"/>
      <c r="AI36" s="29"/>
      <c r="AJ36" s="87"/>
    </row>
    <row r="37" spans="1:36" s="15" customFormat="1" ht="12.75" customHeight="1">
      <c r="A37" s="8" t="s">
        <v>65</v>
      </c>
      <c r="B37" s="10"/>
      <c r="C37" s="10"/>
      <c r="D37" s="10"/>
      <c r="E37" s="29"/>
      <c r="F37" s="29"/>
      <c r="G37" s="29"/>
      <c r="H37" s="29"/>
      <c r="I37" s="29"/>
      <c r="J37" s="29"/>
      <c r="K37" s="29">
        <v>32965</v>
      </c>
      <c r="L37" s="29"/>
      <c r="M37" s="29">
        <v>14426</v>
      </c>
      <c r="N37" s="29"/>
      <c r="O37" s="29"/>
      <c r="P37" s="29"/>
      <c r="Q37" s="29">
        <v>9063.42</v>
      </c>
      <c r="R37" s="29"/>
      <c r="S37" s="29"/>
      <c r="T37" s="29"/>
      <c r="U37" s="29"/>
      <c r="W37" s="29"/>
      <c r="X37" s="29">
        <v>4873</v>
      </c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87"/>
    </row>
    <row r="38" spans="1:35" ht="12.75" customHeight="1" hidden="1">
      <c r="A38" s="13" t="s">
        <v>29</v>
      </c>
      <c r="B38" s="27">
        <v>25000</v>
      </c>
      <c r="C38" s="27">
        <v>25000</v>
      </c>
      <c r="D38" s="27">
        <v>25000</v>
      </c>
      <c r="E38" s="30">
        <v>25000</v>
      </c>
      <c r="F38" s="30">
        <v>25000</v>
      </c>
      <c r="G38" s="30">
        <v>25000</v>
      </c>
      <c r="H38" s="30">
        <v>25000</v>
      </c>
      <c r="I38" s="30">
        <v>25000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W38" s="30">
        <v>0</v>
      </c>
      <c r="X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</row>
    <row r="39" spans="1:35" ht="16.5" customHeight="1">
      <c r="A39" s="74" t="s">
        <v>39</v>
      </c>
      <c r="B39" s="12">
        <f>SUM(B17:B38)</f>
        <v>1046745.72</v>
      </c>
      <c r="C39" s="12">
        <f>SUM(C17:C38)+1</f>
        <v>706311.28</v>
      </c>
      <c r="D39" s="12">
        <f aca="true" t="shared" si="6" ref="D39:U39">SUM(D17:D38)</f>
        <v>744655.4100000001</v>
      </c>
      <c r="E39" s="12">
        <f t="shared" si="6"/>
        <v>803980.62</v>
      </c>
      <c r="F39" s="12">
        <f t="shared" si="6"/>
        <v>765036</v>
      </c>
      <c r="G39" s="12">
        <f t="shared" si="6"/>
        <v>874515.26</v>
      </c>
      <c r="H39" s="12">
        <f t="shared" si="6"/>
        <v>824266</v>
      </c>
      <c r="I39" s="12">
        <f t="shared" si="6"/>
        <v>772013.0600000002</v>
      </c>
      <c r="J39" s="12">
        <f t="shared" si="6"/>
        <v>779000</v>
      </c>
      <c r="K39" s="12">
        <f t="shared" si="6"/>
        <v>753949.1799999999</v>
      </c>
      <c r="L39" s="12">
        <f t="shared" si="6"/>
        <v>751000</v>
      </c>
      <c r="M39" s="12">
        <f t="shared" si="6"/>
        <v>756030</v>
      </c>
      <c r="N39" s="12">
        <f t="shared" si="6"/>
        <v>755000</v>
      </c>
      <c r="O39" s="12">
        <f t="shared" si="6"/>
        <v>755000</v>
      </c>
      <c r="P39" s="12">
        <f t="shared" si="6"/>
        <v>755000</v>
      </c>
      <c r="Q39" s="12">
        <f t="shared" si="6"/>
        <v>748081.01</v>
      </c>
      <c r="R39" s="12">
        <f t="shared" si="6"/>
        <v>730000</v>
      </c>
      <c r="S39" s="12">
        <f t="shared" si="6"/>
        <v>730000</v>
      </c>
      <c r="T39" s="12">
        <f t="shared" si="6"/>
        <v>730000</v>
      </c>
      <c r="U39" s="12">
        <f t="shared" si="6"/>
        <v>730000</v>
      </c>
      <c r="W39" s="12">
        <f>SUM(W17:W38)</f>
        <v>730000</v>
      </c>
      <c r="X39" s="12">
        <f>SUM(X17:X38)</f>
        <v>974280.2400000001</v>
      </c>
      <c r="Z39" s="12">
        <f aca="true" t="shared" si="7" ref="Z39:AF39">SUM(Z17:Z38)</f>
        <v>1124500</v>
      </c>
      <c r="AA39" s="12">
        <f t="shared" si="7"/>
        <v>1211232</v>
      </c>
      <c r="AB39" s="12">
        <f t="shared" si="7"/>
        <v>1252500</v>
      </c>
      <c r="AC39" s="12">
        <f t="shared" si="7"/>
        <v>1252500</v>
      </c>
      <c r="AD39" s="12">
        <f t="shared" si="7"/>
        <v>1262500</v>
      </c>
      <c r="AE39" s="12">
        <f t="shared" si="7"/>
        <v>1262500</v>
      </c>
      <c r="AF39" s="12">
        <f t="shared" si="7"/>
        <v>1124500</v>
      </c>
      <c r="AG39" s="12">
        <f>SUM(AG17:AG38)</f>
        <v>854500</v>
      </c>
      <c r="AH39" s="12">
        <f>SUM(AH17:AH38)</f>
        <v>1117500</v>
      </c>
      <c r="AI39" s="12">
        <f>SUM(AI17:AI38)</f>
        <v>1275683</v>
      </c>
    </row>
    <row r="40" spans="1:35" ht="14.25" customHeight="1" thickBot="1">
      <c r="A40" s="73" t="s">
        <v>40</v>
      </c>
      <c r="B40" s="16">
        <f>SUM(B15,B39)</f>
        <v>4518278.11</v>
      </c>
      <c r="C40" s="16">
        <f>SUM(C15,C39)</f>
        <v>4236612.28</v>
      </c>
      <c r="D40" s="16">
        <f>SUM(D15,D39)</f>
        <v>4251591.29</v>
      </c>
      <c r="E40" s="16">
        <f>SUM(E15,E39)+1</f>
        <v>4360138.2</v>
      </c>
      <c r="F40" s="16">
        <f aca="true" t="shared" si="8" ref="F40:L40">SUM(F15,F39)</f>
        <v>4321451</v>
      </c>
      <c r="G40" s="16">
        <f t="shared" si="8"/>
        <v>4467824.67</v>
      </c>
      <c r="H40" s="16">
        <f t="shared" si="8"/>
        <v>4563167.651000001</v>
      </c>
      <c r="I40" s="16">
        <f t="shared" si="8"/>
        <v>4541573.22</v>
      </c>
      <c r="J40" s="16">
        <f t="shared" si="8"/>
        <v>4646226.567</v>
      </c>
      <c r="K40" s="16">
        <f t="shared" si="8"/>
        <v>4604180.63</v>
      </c>
      <c r="L40" s="16">
        <f t="shared" si="8"/>
        <v>4671870.796499999</v>
      </c>
      <c r="M40" s="16">
        <f>SUM(M15,M39)-1</f>
        <v>4737225</v>
      </c>
      <c r="N40" s="16">
        <f aca="true" t="shared" si="9" ref="N40:U40">SUM(N15,N39)</f>
        <v>4915029.4825</v>
      </c>
      <c r="O40" s="16">
        <f t="shared" si="9"/>
        <v>4858410.5825</v>
      </c>
      <c r="P40" s="16">
        <f t="shared" si="9"/>
        <v>4801791.6825</v>
      </c>
      <c r="Q40" s="16">
        <f t="shared" si="9"/>
        <v>4691789.390000001</v>
      </c>
      <c r="R40" s="16">
        <f t="shared" si="9"/>
        <v>4909771.34502959</v>
      </c>
      <c r="S40" s="16">
        <f t="shared" si="9"/>
        <v>4909771.34502959</v>
      </c>
      <c r="T40" s="16">
        <f t="shared" si="9"/>
        <v>4909771.34502959</v>
      </c>
      <c r="U40" s="16">
        <f t="shared" si="9"/>
        <v>4828379.184910182</v>
      </c>
      <c r="W40" s="16">
        <f>SUM(W15,W39)</f>
        <v>4813281.358910182</v>
      </c>
      <c r="X40" s="16">
        <f>SUM(X15,X39)</f>
        <v>5131361.27</v>
      </c>
      <c r="Z40" s="16">
        <f aca="true" t="shared" si="10" ref="Z40:AF40">SUM(Z15,Z39)</f>
        <v>5188502.4425812</v>
      </c>
      <c r="AA40" s="16">
        <f t="shared" si="10"/>
        <v>5183001.4101968</v>
      </c>
      <c r="AB40" s="16">
        <f t="shared" si="10"/>
        <v>5258490.9971252</v>
      </c>
      <c r="AC40" s="16">
        <f t="shared" si="10"/>
        <v>5275521.536</v>
      </c>
      <c r="AD40" s="16">
        <f t="shared" si="10"/>
        <v>5308829.0594999995</v>
      </c>
      <c r="AE40" s="16">
        <f t="shared" si="10"/>
        <v>5279981.6295</v>
      </c>
      <c r="AF40" s="16">
        <f t="shared" si="10"/>
        <v>5142050</v>
      </c>
      <c r="AG40" s="16">
        <f>SUM(AG15,AG39)</f>
        <v>4797727.2685</v>
      </c>
      <c r="AH40" s="16">
        <f>SUM(AH15,AH39)</f>
        <v>5069450</v>
      </c>
      <c r="AI40" s="16">
        <f>SUM(AI15,AI39)</f>
        <v>5348841.501</v>
      </c>
    </row>
    <row r="41" spans="1:35" ht="12.75" customHeight="1" thickTop="1">
      <c r="A41" s="18"/>
      <c r="B41" s="14"/>
      <c r="C41" s="14"/>
      <c r="D41" s="14"/>
      <c r="E41" s="29"/>
      <c r="M41" s="78"/>
      <c r="N41" s="78"/>
      <c r="O41" s="78"/>
      <c r="P41" s="78"/>
      <c r="Q41" s="78"/>
      <c r="R41" s="78"/>
      <c r="S41" s="78"/>
      <c r="T41" s="78"/>
      <c r="U41" s="78"/>
      <c r="V41" s="77"/>
      <c r="W41" s="78"/>
      <c r="X41" s="78"/>
      <c r="Y41" s="77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19" t="s">
        <v>41</v>
      </c>
      <c r="B42" s="20">
        <v>0.036</v>
      </c>
      <c r="C42" s="20">
        <v>0.0258</v>
      </c>
      <c r="D42" s="20">
        <v>0.0307</v>
      </c>
      <c r="E42" s="22">
        <v>0.0198</v>
      </c>
      <c r="F42" s="22">
        <v>0.02</v>
      </c>
      <c r="G42" s="22">
        <v>0.03</v>
      </c>
      <c r="H42" s="22">
        <v>0.02</v>
      </c>
      <c r="I42" s="22">
        <v>0.02</v>
      </c>
      <c r="J42" s="22">
        <v>0.04</v>
      </c>
      <c r="K42" s="22">
        <v>0.04</v>
      </c>
      <c r="L42" s="22">
        <v>0.045</v>
      </c>
      <c r="M42" s="79">
        <v>0.045</v>
      </c>
      <c r="N42" s="79">
        <v>0.05</v>
      </c>
      <c r="O42" s="79">
        <v>0.05</v>
      </c>
      <c r="P42" s="79">
        <v>0.05</v>
      </c>
      <c r="Q42" s="79">
        <v>0.05</v>
      </c>
      <c r="R42" s="79">
        <v>0</v>
      </c>
      <c r="S42" s="79">
        <v>0.02</v>
      </c>
      <c r="T42" s="79">
        <v>0</v>
      </c>
      <c r="U42" s="79">
        <v>0.0825</v>
      </c>
      <c r="V42" s="80" t="s">
        <v>96</v>
      </c>
      <c r="W42" s="79">
        <v>0.0412</v>
      </c>
      <c r="X42" s="79">
        <v>0.0412</v>
      </c>
      <c r="Y42" s="80"/>
      <c r="Z42" s="79">
        <v>0.05</v>
      </c>
      <c r="AA42" s="79">
        <v>0.1</v>
      </c>
      <c r="AB42" s="79" t="s">
        <v>102</v>
      </c>
      <c r="AC42" s="79">
        <v>0.04</v>
      </c>
      <c r="AD42" s="79">
        <v>0.04</v>
      </c>
      <c r="AE42" s="79">
        <v>0.04</v>
      </c>
      <c r="AF42" s="79">
        <v>0.0552</v>
      </c>
      <c r="AG42" s="79">
        <v>0</v>
      </c>
      <c r="AH42" s="79">
        <v>0.0552</v>
      </c>
      <c r="AI42" s="79">
        <v>0.03</v>
      </c>
    </row>
    <row r="43" spans="1:35" ht="12.75" customHeight="1">
      <c r="A43" s="19" t="s">
        <v>59</v>
      </c>
      <c r="B43" s="10">
        <v>652</v>
      </c>
      <c r="C43" s="10">
        <v>623</v>
      </c>
      <c r="D43" s="25">
        <v>599</v>
      </c>
      <c r="E43" s="29">
        <v>575</v>
      </c>
      <c r="F43" s="29">
        <v>571</v>
      </c>
      <c r="G43" s="29">
        <v>543</v>
      </c>
      <c r="H43" s="29">
        <v>556</v>
      </c>
      <c r="I43" s="29">
        <v>526</v>
      </c>
      <c r="J43" s="29">
        <v>526</v>
      </c>
      <c r="K43" s="29">
        <v>521</v>
      </c>
      <c r="L43" s="29">
        <v>512</v>
      </c>
      <c r="M43" s="29">
        <v>512</v>
      </c>
      <c r="N43" s="29">
        <v>500</v>
      </c>
      <c r="O43" s="29">
        <v>500</v>
      </c>
      <c r="P43" s="29">
        <v>500</v>
      </c>
      <c r="Q43" s="29">
        <v>500</v>
      </c>
      <c r="R43" s="29">
        <v>500</v>
      </c>
      <c r="S43" s="29">
        <v>500</v>
      </c>
      <c r="T43" s="29">
        <v>510</v>
      </c>
      <c r="U43" s="71">
        <v>468</v>
      </c>
      <c r="W43" s="71">
        <v>480</v>
      </c>
      <c r="X43" s="71">
        <v>467</v>
      </c>
      <c r="Y43" s="3" t="s">
        <v>97</v>
      </c>
      <c r="Z43" s="71">
        <v>475</v>
      </c>
      <c r="AA43" s="71">
        <v>475</v>
      </c>
      <c r="AB43" s="71">
        <v>475</v>
      </c>
      <c r="AC43" s="71">
        <v>475</v>
      </c>
      <c r="AD43" s="71">
        <v>475</v>
      </c>
      <c r="AE43" s="71">
        <v>475</v>
      </c>
      <c r="AF43" s="71">
        <v>485</v>
      </c>
      <c r="AG43" s="71">
        <v>438</v>
      </c>
      <c r="AH43" s="71">
        <v>485</v>
      </c>
      <c r="AI43" s="71">
        <v>440</v>
      </c>
    </row>
    <row r="44" spans="1:35" ht="12.75" customHeight="1">
      <c r="A44" s="19" t="s">
        <v>45</v>
      </c>
      <c r="B44" s="33">
        <v>6990</v>
      </c>
      <c r="C44" s="33">
        <v>7170</v>
      </c>
      <c r="D44" s="34">
        <v>7390</v>
      </c>
      <c r="E44" s="31">
        <v>7536</v>
      </c>
      <c r="F44" s="29">
        <v>7687</v>
      </c>
      <c r="G44" s="29">
        <v>7918</v>
      </c>
      <c r="H44" s="29">
        <v>8076</v>
      </c>
      <c r="I44" s="29">
        <v>8076</v>
      </c>
      <c r="J44" s="29">
        <v>8399</v>
      </c>
      <c r="K44" s="29">
        <v>8399</v>
      </c>
      <c r="L44" s="29">
        <v>8778</v>
      </c>
      <c r="M44" s="29">
        <v>8778</v>
      </c>
      <c r="N44" s="29">
        <v>9217</v>
      </c>
      <c r="O44" s="29">
        <v>9217</v>
      </c>
      <c r="P44" s="29">
        <v>9217</v>
      </c>
      <c r="Q44" s="29">
        <v>9217</v>
      </c>
      <c r="R44" s="29">
        <v>9870</v>
      </c>
      <c r="S44" s="29">
        <v>10051</v>
      </c>
      <c r="T44" s="29">
        <v>9870</v>
      </c>
      <c r="U44" s="70">
        <v>9980</v>
      </c>
      <c r="V44" s="3" t="s">
        <v>92</v>
      </c>
      <c r="W44" s="70">
        <v>9600</v>
      </c>
      <c r="X44" s="70">
        <v>9600</v>
      </c>
      <c r="Z44" s="70">
        <v>10080</v>
      </c>
      <c r="AA44" s="70">
        <v>10464</v>
      </c>
      <c r="AB44" s="70">
        <v>10475</v>
      </c>
      <c r="AC44" s="70">
        <v>9984</v>
      </c>
      <c r="AD44" s="70">
        <v>9984</v>
      </c>
      <c r="AE44" s="70">
        <v>9984</v>
      </c>
      <c r="AF44" s="70">
        <v>10130</v>
      </c>
      <c r="AG44" s="70">
        <v>10130</v>
      </c>
      <c r="AH44" s="70">
        <v>10130</v>
      </c>
      <c r="AI44" s="70">
        <v>10434</v>
      </c>
    </row>
    <row r="45" spans="1:35" ht="12.75" customHeight="1">
      <c r="A45" s="19" t="s">
        <v>47</v>
      </c>
      <c r="B45" s="33">
        <v>540</v>
      </c>
      <c r="C45" s="33">
        <v>570</v>
      </c>
      <c r="D45" s="34">
        <v>590</v>
      </c>
      <c r="E45" s="31">
        <v>605</v>
      </c>
      <c r="F45" s="29">
        <v>620</v>
      </c>
      <c r="G45" s="29">
        <v>620</v>
      </c>
      <c r="H45" s="29">
        <v>620</v>
      </c>
      <c r="I45" s="29">
        <v>620</v>
      </c>
      <c r="J45" s="29">
        <v>620</v>
      </c>
      <c r="K45" s="29">
        <v>620</v>
      </c>
      <c r="L45" s="29">
        <v>620</v>
      </c>
      <c r="M45" s="29">
        <v>620</v>
      </c>
      <c r="N45" s="29">
        <v>620</v>
      </c>
      <c r="O45" s="29">
        <v>620</v>
      </c>
      <c r="P45" s="29">
        <v>620</v>
      </c>
      <c r="Q45" s="29">
        <v>620</v>
      </c>
      <c r="R45" s="29">
        <v>620</v>
      </c>
      <c r="S45" s="29">
        <v>620</v>
      </c>
      <c r="T45" s="29">
        <v>620</v>
      </c>
      <c r="U45" s="70">
        <v>620</v>
      </c>
      <c r="W45" s="70">
        <v>620</v>
      </c>
      <c r="X45" s="70">
        <v>620</v>
      </c>
      <c r="Z45" s="70">
        <v>620</v>
      </c>
      <c r="AA45" s="70">
        <v>620</v>
      </c>
      <c r="AB45" s="70">
        <v>620</v>
      </c>
      <c r="AC45" s="70">
        <v>620</v>
      </c>
      <c r="AD45" s="70">
        <v>620</v>
      </c>
      <c r="AE45" s="70">
        <v>620</v>
      </c>
      <c r="AF45" s="70">
        <v>620</v>
      </c>
      <c r="AG45" s="70">
        <v>620</v>
      </c>
      <c r="AH45" s="70">
        <v>620</v>
      </c>
      <c r="AI45" s="70">
        <v>650</v>
      </c>
    </row>
    <row r="46" spans="1:35" ht="12.75" customHeight="1">
      <c r="A46" s="19" t="s">
        <v>46</v>
      </c>
      <c r="B46" s="33">
        <v>6450</v>
      </c>
      <c r="C46" s="33">
        <v>6600</v>
      </c>
      <c r="D46" s="34">
        <v>6800</v>
      </c>
      <c r="E46" s="31">
        <v>6931</v>
      </c>
      <c r="F46" s="29">
        <f aca="true" t="shared" si="11" ref="F46:K46">F44-F45</f>
        <v>7067</v>
      </c>
      <c r="G46" s="29">
        <f t="shared" si="11"/>
        <v>7298</v>
      </c>
      <c r="H46" s="29">
        <f t="shared" si="11"/>
        <v>7456</v>
      </c>
      <c r="I46" s="29">
        <f t="shared" si="11"/>
        <v>7456</v>
      </c>
      <c r="J46" s="29">
        <f t="shared" si="11"/>
        <v>7779</v>
      </c>
      <c r="K46" s="29">
        <f t="shared" si="11"/>
        <v>7779</v>
      </c>
      <c r="L46" s="29">
        <f aca="true" t="shared" si="12" ref="L46:Q46">L44-L45</f>
        <v>8158</v>
      </c>
      <c r="M46" s="29">
        <f t="shared" si="12"/>
        <v>8158</v>
      </c>
      <c r="N46" s="29">
        <f t="shared" si="12"/>
        <v>8597</v>
      </c>
      <c r="O46" s="29">
        <f t="shared" si="12"/>
        <v>8597</v>
      </c>
      <c r="P46" s="29">
        <f t="shared" si="12"/>
        <v>8597</v>
      </c>
      <c r="Q46" s="29">
        <f t="shared" si="12"/>
        <v>8597</v>
      </c>
      <c r="R46" s="29">
        <f>R44-R45</f>
        <v>9250</v>
      </c>
      <c r="S46" s="29">
        <f>S44-S45</f>
        <v>9431</v>
      </c>
      <c r="T46" s="29">
        <f>T44-T45</f>
        <v>9250</v>
      </c>
      <c r="U46" s="70">
        <f>U44-U45</f>
        <v>9360</v>
      </c>
      <c r="W46" s="70">
        <v>8980</v>
      </c>
      <c r="X46" s="70">
        <v>8980</v>
      </c>
      <c r="Z46" s="70">
        <v>9460</v>
      </c>
      <c r="AA46" s="70">
        <v>9844</v>
      </c>
      <c r="AB46" s="70">
        <f aca="true" t="shared" si="13" ref="AB46:AG46">AB44-AB45</f>
        <v>9855</v>
      </c>
      <c r="AC46" s="70">
        <f t="shared" si="13"/>
        <v>9364</v>
      </c>
      <c r="AD46" s="70">
        <f t="shared" si="13"/>
        <v>9364</v>
      </c>
      <c r="AE46" s="70">
        <f t="shared" si="13"/>
        <v>9364</v>
      </c>
      <c r="AF46" s="29">
        <f t="shared" si="13"/>
        <v>9510</v>
      </c>
      <c r="AG46" s="29">
        <f t="shared" si="13"/>
        <v>9510</v>
      </c>
      <c r="AH46" s="29">
        <f>AH44-AH45</f>
        <v>9510</v>
      </c>
      <c r="AI46" s="29">
        <f>AI44-AI45</f>
        <v>9784</v>
      </c>
    </row>
    <row r="47" spans="1:35" ht="12.75" customHeight="1">
      <c r="A47" s="19" t="s">
        <v>61</v>
      </c>
      <c r="B47" s="33"/>
      <c r="C47" s="33"/>
      <c r="D47" s="53">
        <v>0.003</v>
      </c>
      <c r="E47" s="54">
        <v>0.005</v>
      </c>
      <c r="F47" s="51">
        <v>0.02</v>
      </c>
      <c r="G47" s="56">
        <v>0.015</v>
      </c>
      <c r="I47" s="52" t="s">
        <v>62</v>
      </c>
      <c r="J47" s="51">
        <v>0.01</v>
      </c>
      <c r="K47" s="51">
        <v>0.01</v>
      </c>
      <c r="L47" s="51">
        <v>0.01</v>
      </c>
      <c r="M47" s="51">
        <v>0.01</v>
      </c>
      <c r="N47" s="51">
        <v>0</v>
      </c>
      <c r="O47" s="51">
        <v>0</v>
      </c>
      <c r="P47" s="51">
        <v>0</v>
      </c>
      <c r="Q47" s="51">
        <v>-0.02</v>
      </c>
      <c r="R47" s="51">
        <v>0</v>
      </c>
      <c r="S47" s="51">
        <v>0</v>
      </c>
      <c r="T47" s="51">
        <v>0</v>
      </c>
      <c r="U47" s="51">
        <v>0.02</v>
      </c>
      <c r="W47" s="51">
        <v>0.02</v>
      </c>
      <c r="X47" s="51">
        <v>0.02</v>
      </c>
      <c r="Z47" s="51">
        <v>0.03</v>
      </c>
      <c r="AA47" s="51">
        <v>0.02</v>
      </c>
      <c r="AB47" s="51">
        <v>0.03</v>
      </c>
      <c r="AC47" s="51">
        <v>0.03</v>
      </c>
      <c r="AD47" s="51">
        <v>0.02</v>
      </c>
      <c r="AE47" s="51">
        <v>0.02</v>
      </c>
      <c r="AF47" s="51">
        <v>0.02</v>
      </c>
      <c r="AG47" s="51">
        <v>0</v>
      </c>
      <c r="AH47" s="51">
        <v>0.02</v>
      </c>
      <c r="AI47" s="51">
        <v>0.02</v>
      </c>
    </row>
    <row r="48" spans="1:35" ht="12.75" customHeight="1">
      <c r="A48" s="19" t="s">
        <v>66</v>
      </c>
      <c r="B48" s="33"/>
      <c r="C48" s="33"/>
      <c r="D48" s="53"/>
      <c r="E48" s="54"/>
      <c r="F48" s="51"/>
      <c r="G48" s="56"/>
      <c r="I48" s="52"/>
      <c r="J48" s="58" t="s">
        <v>67</v>
      </c>
      <c r="K48" s="58" t="s">
        <v>67</v>
      </c>
      <c r="L48" s="58" t="s">
        <v>67</v>
      </c>
      <c r="M48" s="58" t="s">
        <v>67</v>
      </c>
      <c r="N48" s="58" t="s">
        <v>67</v>
      </c>
      <c r="O48" s="58" t="s">
        <v>67</v>
      </c>
      <c r="P48" s="58" t="s">
        <v>67</v>
      </c>
      <c r="Q48" s="58" t="s">
        <v>68</v>
      </c>
      <c r="R48" s="58" t="s">
        <v>68</v>
      </c>
      <c r="S48" s="58" t="s">
        <v>68</v>
      </c>
      <c r="T48" s="58" t="s">
        <v>68</v>
      </c>
      <c r="U48" s="58" t="s">
        <v>68</v>
      </c>
      <c r="W48" s="58" t="s">
        <v>68</v>
      </c>
      <c r="X48" s="58" t="s">
        <v>68</v>
      </c>
      <c r="Z48" s="58" t="s">
        <v>101</v>
      </c>
      <c r="AA48" s="58" t="s">
        <v>100</v>
      </c>
      <c r="AB48" s="58" t="s">
        <v>100</v>
      </c>
      <c r="AC48" s="58" t="s">
        <v>100</v>
      </c>
      <c r="AD48" s="58" t="s">
        <v>101</v>
      </c>
      <c r="AE48" s="58" t="s">
        <v>104</v>
      </c>
      <c r="AF48" s="58" t="s">
        <v>104</v>
      </c>
      <c r="AG48" s="58" t="s">
        <v>104</v>
      </c>
      <c r="AH48" s="58" t="s">
        <v>104</v>
      </c>
      <c r="AI48" s="58" t="s">
        <v>101</v>
      </c>
    </row>
    <row r="49" spans="1:24" ht="12.75" customHeight="1">
      <c r="A49" s="4" t="s">
        <v>23</v>
      </c>
      <c r="C49" s="28"/>
      <c r="E49" s="29"/>
      <c r="X49" s="29"/>
    </row>
    <row r="50" spans="1:35" ht="12.75" customHeight="1">
      <c r="A50" s="11" t="s">
        <v>25</v>
      </c>
      <c r="B50" s="9">
        <v>4198690</v>
      </c>
      <c r="C50" s="9">
        <v>4290194</v>
      </c>
      <c r="D50" s="9">
        <v>4112872</v>
      </c>
      <c r="E50" s="76">
        <v>4133379</v>
      </c>
      <c r="F50" s="29">
        <v>3908984</v>
      </c>
      <c r="G50" s="29">
        <v>4111209.91</v>
      </c>
      <c r="H50" s="29">
        <f>4259167+1</f>
        <v>4259168</v>
      </c>
      <c r="I50" s="29">
        <v>4129162</v>
      </c>
      <c r="J50" s="29">
        <v>4185776</v>
      </c>
      <c r="K50" s="29">
        <v>4155828.48</v>
      </c>
      <c r="L50" s="29">
        <v>4267754</v>
      </c>
      <c r="M50" s="29">
        <v>4337259</v>
      </c>
      <c r="N50" s="29">
        <v>4393965</v>
      </c>
      <c r="O50" s="29">
        <v>4393965</v>
      </c>
      <c r="P50" s="29">
        <v>4393965</v>
      </c>
      <c r="Q50" s="29">
        <v>4122255.75</v>
      </c>
      <c r="R50" s="29">
        <v>4718200</v>
      </c>
      <c r="S50" s="29">
        <v>4810200</v>
      </c>
      <c r="T50" s="29">
        <v>4813770</v>
      </c>
      <c r="U50" s="29">
        <v>4467740</v>
      </c>
      <c r="W50" s="29">
        <v>4403080</v>
      </c>
      <c r="X50" s="29">
        <v>4419457.38</v>
      </c>
      <c r="Z50" s="29">
        <v>4579520</v>
      </c>
      <c r="AA50" s="29">
        <v>4807520</v>
      </c>
      <c r="AB50" s="29">
        <v>4767145</v>
      </c>
      <c r="AC50" s="29">
        <v>4533920</v>
      </c>
      <c r="AD50" s="29">
        <v>4533920</v>
      </c>
      <c r="AE50" s="29">
        <v>4533920</v>
      </c>
      <c r="AF50" s="29">
        <v>4700850</v>
      </c>
      <c r="AG50" s="29">
        <v>4228640</v>
      </c>
      <c r="AH50" s="29">
        <v>4268754</v>
      </c>
      <c r="AI50" s="29">
        <v>4395668</v>
      </c>
    </row>
    <row r="51" spans="1:35" ht="12.75" customHeight="1">
      <c r="A51" s="11" t="s">
        <v>105</v>
      </c>
      <c r="B51" s="9">
        <v>4198690</v>
      </c>
      <c r="C51" s="9">
        <v>4290194</v>
      </c>
      <c r="D51" s="9">
        <v>4112872</v>
      </c>
      <c r="E51" s="76">
        <v>0</v>
      </c>
      <c r="F51" s="29">
        <v>0</v>
      </c>
      <c r="G51" s="29">
        <v>0</v>
      </c>
      <c r="H51" s="29">
        <v>0</v>
      </c>
      <c r="I51" s="29">
        <v>0</v>
      </c>
      <c r="J51" s="29">
        <v>7500</v>
      </c>
      <c r="K51" s="29">
        <v>0</v>
      </c>
      <c r="L51" s="29">
        <v>7500</v>
      </c>
      <c r="M51" s="29">
        <v>7500</v>
      </c>
      <c r="N51" s="29">
        <v>7500</v>
      </c>
      <c r="O51" s="29">
        <v>7500</v>
      </c>
      <c r="P51" s="29">
        <v>7500</v>
      </c>
      <c r="Q51" s="29">
        <v>7500</v>
      </c>
      <c r="R51" s="29">
        <v>7500</v>
      </c>
      <c r="S51" s="29">
        <v>7500</v>
      </c>
      <c r="T51" s="29">
        <v>7500</v>
      </c>
      <c r="U51" s="29">
        <v>7500</v>
      </c>
      <c r="W51" s="29">
        <v>7500</v>
      </c>
      <c r="X51" s="29">
        <v>7500</v>
      </c>
      <c r="Z51" s="29">
        <v>9000</v>
      </c>
      <c r="AA51" s="29">
        <v>7500</v>
      </c>
      <c r="AB51" s="29">
        <v>7500</v>
      </c>
      <c r="AC51" s="29">
        <v>7500</v>
      </c>
      <c r="AD51" s="29">
        <v>9000</v>
      </c>
      <c r="AE51" s="29">
        <v>9000</v>
      </c>
      <c r="AF51" s="29">
        <v>9000</v>
      </c>
      <c r="AG51" s="29">
        <v>9000</v>
      </c>
      <c r="AH51" s="29">
        <v>9000</v>
      </c>
      <c r="AI51" s="29">
        <v>9000</v>
      </c>
    </row>
    <row r="52" spans="1:40" ht="12.75" customHeight="1">
      <c r="A52" s="11" t="s">
        <v>106</v>
      </c>
      <c r="B52" s="9"/>
      <c r="C52" s="9"/>
      <c r="D52" s="9"/>
      <c r="E52" s="76"/>
      <c r="X52" s="29"/>
      <c r="AD52" s="29">
        <v>16000</v>
      </c>
      <c r="AE52" s="29">
        <v>16000</v>
      </c>
      <c r="AF52" s="29">
        <v>16000</v>
      </c>
      <c r="AG52" s="29">
        <v>16000</v>
      </c>
      <c r="AH52" s="29">
        <v>17200</v>
      </c>
      <c r="AI52" s="29">
        <v>17200</v>
      </c>
      <c r="AN52" s="3" t="s">
        <v>115</v>
      </c>
    </row>
    <row r="53" spans="1:35" ht="12.75" customHeight="1">
      <c r="A53" s="11" t="s">
        <v>26</v>
      </c>
      <c r="B53" s="10">
        <v>188319.74</v>
      </c>
      <c r="C53" s="10">
        <v>195481</v>
      </c>
      <c r="D53" s="10">
        <v>170897.22</v>
      </c>
      <c r="E53" s="29">
        <v>178439.72</v>
      </c>
      <c r="F53" s="29">
        <v>163413</v>
      </c>
      <c r="G53" s="29">
        <v>165359.07</v>
      </c>
      <c r="H53" s="29">
        <v>165000</v>
      </c>
      <c r="I53" s="29">
        <v>164522.64</v>
      </c>
      <c r="J53" s="29">
        <v>165000</v>
      </c>
      <c r="K53" s="29">
        <v>199112.34</v>
      </c>
      <c r="L53" s="29">
        <v>165000</v>
      </c>
      <c r="M53" s="29">
        <v>171842.5</v>
      </c>
      <c r="N53" s="29">
        <v>165000</v>
      </c>
      <c r="O53" s="29">
        <v>165000</v>
      </c>
      <c r="P53" s="29">
        <v>165000</v>
      </c>
      <c r="Q53" s="29">
        <v>171842.5</v>
      </c>
      <c r="R53" s="29">
        <v>165000</v>
      </c>
      <c r="S53" s="29">
        <v>165000</v>
      </c>
      <c r="T53" s="29">
        <v>165000</v>
      </c>
      <c r="U53" s="29">
        <v>165000</v>
      </c>
      <c r="W53" s="29">
        <v>180000</v>
      </c>
      <c r="X53" s="29">
        <v>182958.74</v>
      </c>
      <c r="Z53" s="29">
        <v>180000</v>
      </c>
      <c r="AA53" s="29">
        <v>180000</v>
      </c>
      <c r="AB53" s="29">
        <v>180000</v>
      </c>
      <c r="AC53" s="29">
        <v>180000</v>
      </c>
      <c r="AD53" s="29">
        <v>180000</v>
      </c>
      <c r="AE53" s="29">
        <v>180000</v>
      </c>
      <c r="AF53" s="29">
        <v>180000</v>
      </c>
      <c r="AG53" s="29">
        <v>180000</v>
      </c>
      <c r="AH53" s="29">
        <v>180000</v>
      </c>
      <c r="AI53" s="29">
        <v>190000</v>
      </c>
    </row>
    <row r="54" spans="1:35" ht="12.75" customHeight="1">
      <c r="A54" s="11" t="s">
        <v>30</v>
      </c>
      <c r="B54" s="10">
        <v>70309.5</v>
      </c>
      <c r="C54" s="10">
        <v>102751</v>
      </c>
      <c r="D54" s="10">
        <v>162344</v>
      </c>
      <c r="E54" s="29">
        <v>177199.71</v>
      </c>
      <c r="F54" s="29">
        <v>167997</v>
      </c>
      <c r="G54" s="29">
        <v>182185.77</v>
      </c>
      <c r="H54" s="29">
        <v>170000</v>
      </c>
      <c r="I54" s="29">
        <v>163465.89</v>
      </c>
      <c r="J54" s="29">
        <v>177000</v>
      </c>
      <c r="K54" s="29">
        <v>179940.84</v>
      </c>
      <c r="L54" s="29">
        <v>177000</v>
      </c>
      <c r="M54" s="29">
        <v>120960</v>
      </c>
      <c r="N54" s="29">
        <v>177000</v>
      </c>
      <c r="O54" s="29">
        <v>177000</v>
      </c>
      <c r="P54" s="29">
        <v>177000</v>
      </c>
      <c r="Q54" s="29">
        <v>120960</v>
      </c>
      <c r="R54" s="29">
        <v>177000</v>
      </c>
      <c r="S54" s="29">
        <v>177000</v>
      </c>
      <c r="T54" s="29">
        <v>177000</v>
      </c>
      <c r="U54" s="29">
        <v>177000</v>
      </c>
      <c r="W54" s="29">
        <v>177000</v>
      </c>
      <c r="X54" s="29">
        <v>193453.08</v>
      </c>
      <c r="Z54" s="29">
        <v>177000</v>
      </c>
      <c r="AA54" s="29">
        <v>177000</v>
      </c>
      <c r="AB54" s="29">
        <v>177000</v>
      </c>
      <c r="AC54" s="29">
        <v>177000</v>
      </c>
      <c r="AD54" s="29">
        <v>187000</v>
      </c>
      <c r="AE54" s="29">
        <v>187000</v>
      </c>
      <c r="AF54" s="29">
        <v>187000</v>
      </c>
      <c r="AG54" s="29">
        <v>220000</v>
      </c>
      <c r="AH54" s="29">
        <v>200000</v>
      </c>
      <c r="AI54" s="29">
        <v>240000</v>
      </c>
    </row>
    <row r="55" spans="1:35" ht="12.75" customHeight="1">
      <c r="A55" s="11" t="s">
        <v>0</v>
      </c>
      <c r="B55" s="10">
        <v>12800</v>
      </c>
      <c r="C55" s="10">
        <v>13680</v>
      </c>
      <c r="D55" s="10">
        <v>20394</v>
      </c>
      <c r="E55" s="29">
        <v>13545</v>
      </c>
      <c r="F55" s="29">
        <v>16895</v>
      </c>
      <c r="G55" s="29">
        <v>27100</v>
      </c>
      <c r="H55" s="29">
        <v>22000</v>
      </c>
      <c r="I55" s="29">
        <v>26900</v>
      </c>
      <c r="J55" s="29">
        <v>27000</v>
      </c>
      <c r="K55" s="29">
        <v>20320</v>
      </c>
      <c r="L55" s="29">
        <v>27000</v>
      </c>
      <c r="M55" s="29">
        <v>12415</v>
      </c>
      <c r="N55" s="29">
        <v>22000</v>
      </c>
      <c r="O55" s="29">
        <v>22000</v>
      </c>
      <c r="P55" s="29">
        <v>22000</v>
      </c>
      <c r="Q55" s="29">
        <v>12415</v>
      </c>
      <c r="R55" s="29">
        <v>22000</v>
      </c>
      <c r="S55" s="29">
        <v>22000</v>
      </c>
      <c r="T55" s="29">
        <v>22000</v>
      </c>
      <c r="U55" s="29">
        <v>22000</v>
      </c>
      <c r="W55" s="29">
        <v>22000</v>
      </c>
      <c r="X55" s="29">
        <v>4125</v>
      </c>
      <c r="Z55" s="29">
        <v>22000</v>
      </c>
      <c r="AA55" s="29">
        <v>22000</v>
      </c>
      <c r="AB55" s="29">
        <v>22000</v>
      </c>
      <c r="AC55" s="29">
        <v>22000</v>
      </c>
      <c r="AD55" s="29">
        <v>22000</v>
      </c>
      <c r="AE55" s="29">
        <v>22000</v>
      </c>
      <c r="AF55" s="29">
        <v>22000</v>
      </c>
      <c r="AG55" s="29">
        <v>22000</v>
      </c>
      <c r="AH55" s="29">
        <v>5000</v>
      </c>
      <c r="AI55" s="29">
        <v>5000</v>
      </c>
    </row>
    <row r="56" spans="1:35" ht="12.75" customHeight="1">
      <c r="A56" s="11" t="s">
        <v>1</v>
      </c>
      <c r="B56" s="10">
        <v>8238</v>
      </c>
      <c r="C56" s="10">
        <v>3949</v>
      </c>
      <c r="D56" s="10">
        <v>2973</v>
      </c>
      <c r="E56" s="29">
        <v>2023</v>
      </c>
      <c r="F56" s="29">
        <v>1848</v>
      </c>
      <c r="G56" s="29">
        <v>2285.8</v>
      </c>
      <c r="H56" s="29">
        <v>2000</v>
      </c>
      <c r="I56" s="29">
        <v>2233.29</v>
      </c>
      <c r="J56" s="29">
        <v>2300</v>
      </c>
      <c r="K56" s="29">
        <v>1509.99</v>
      </c>
      <c r="L56" s="29">
        <v>1500</v>
      </c>
      <c r="M56" s="29">
        <v>824</v>
      </c>
      <c r="N56" s="29">
        <v>1500</v>
      </c>
      <c r="O56" s="29">
        <v>1500</v>
      </c>
      <c r="P56" s="29">
        <v>1500</v>
      </c>
      <c r="Q56" s="29">
        <v>823.57</v>
      </c>
      <c r="R56" s="29">
        <v>1500</v>
      </c>
      <c r="S56" s="29">
        <v>1500</v>
      </c>
      <c r="T56" s="29">
        <v>1500</v>
      </c>
      <c r="U56" s="29">
        <v>1500</v>
      </c>
      <c r="W56" s="29">
        <v>1500</v>
      </c>
      <c r="X56" s="29">
        <v>448.65</v>
      </c>
      <c r="Z56" s="29">
        <v>1500</v>
      </c>
      <c r="AA56" s="29">
        <v>1500</v>
      </c>
      <c r="AB56" s="29">
        <v>1500</v>
      </c>
      <c r="AC56" s="29">
        <v>1500</v>
      </c>
      <c r="AD56" s="29">
        <v>1500</v>
      </c>
      <c r="AE56" s="29">
        <v>1500</v>
      </c>
      <c r="AF56" s="29">
        <v>1500</v>
      </c>
      <c r="AG56" s="29">
        <v>1500</v>
      </c>
      <c r="AH56" s="29">
        <v>500</v>
      </c>
      <c r="AI56" s="29">
        <v>0</v>
      </c>
    </row>
    <row r="57" spans="1:35" ht="12.75" customHeight="1">
      <c r="A57" s="18" t="s">
        <v>2</v>
      </c>
      <c r="B57" s="10">
        <v>32035.33</v>
      </c>
      <c r="C57" s="10">
        <v>10457</v>
      </c>
      <c r="D57" s="10">
        <v>14917</v>
      </c>
      <c r="E57" s="29">
        <v>15592</v>
      </c>
      <c r="F57" s="29">
        <v>7314</v>
      </c>
      <c r="G57" s="29">
        <v>51774.95</v>
      </c>
      <c r="H57" s="29">
        <v>11000</v>
      </c>
      <c r="I57" s="29">
        <v>8089</v>
      </c>
      <c r="J57" s="29">
        <v>11000</v>
      </c>
      <c r="K57" s="29">
        <v>2943.6</v>
      </c>
      <c r="L57" s="29">
        <v>5000</v>
      </c>
      <c r="M57" s="29">
        <v>8654</v>
      </c>
      <c r="N57" s="29">
        <v>5000</v>
      </c>
      <c r="O57" s="29">
        <v>5000</v>
      </c>
      <c r="P57" s="29">
        <v>5000</v>
      </c>
      <c r="Q57" s="29">
        <v>19754.45</v>
      </c>
      <c r="R57" s="29">
        <v>5000</v>
      </c>
      <c r="S57" s="29">
        <v>5000</v>
      </c>
      <c r="T57" s="29">
        <v>5000</v>
      </c>
      <c r="U57" s="29">
        <v>5000</v>
      </c>
      <c r="W57" s="29">
        <v>5681</v>
      </c>
      <c r="X57" s="29">
        <v>30560.7</v>
      </c>
      <c r="Z57" s="29">
        <v>5700</v>
      </c>
      <c r="AA57" s="29">
        <v>5700</v>
      </c>
      <c r="AB57" s="29">
        <v>5700</v>
      </c>
      <c r="AC57" s="29">
        <v>5700</v>
      </c>
      <c r="AD57" s="29">
        <v>5449</v>
      </c>
      <c r="AE57" s="29">
        <v>5700</v>
      </c>
      <c r="AF57" s="29">
        <v>5700</v>
      </c>
      <c r="AG57" s="29">
        <v>5700</v>
      </c>
      <c r="AH57" s="29">
        <v>5700</v>
      </c>
      <c r="AI57" s="29">
        <v>6000</v>
      </c>
    </row>
    <row r="58" spans="1:36" s="15" customFormat="1" ht="12.75" customHeight="1">
      <c r="A58" s="8" t="s">
        <v>54</v>
      </c>
      <c r="B58" s="10"/>
      <c r="C58" s="10"/>
      <c r="D58" s="10"/>
      <c r="E58" s="29"/>
      <c r="F58" s="29"/>
      <c r="G58" s="29"/>
      <c r="H58" s="29"/>
      <c r="I58" s="29"/>
      <c r="J58" s="29">
        <v>40000</v>
      </c>
      <c r="K58" s="29">
        <v>40000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W58" s="29"/>
      <c r="X58" s="29"/>
      <c r="Z58" s="29"/>
      <c r="AA58" s="29"/>
      <c r="AB58" s="29"/>
      <c r="AC58" s="29"/>
      <c r="AD58" s="29">
        <v>20000</v>
      </c>
      <c r="AE58" s="29">
        <v>20000</v>
      </c>
      <c r="AF58" s="29">
        <v>20000</v>
      </c>
      <c r="AG58" s="29">
        <v>0</v>
      </c>
      <c r="AH58" s="29">
        <v>20000</v>
      </c>
      <c r="AI58" s="29">
        <v>0</v>
      </c>
      <c r="AJ58" s="87"/>
    </row>
    <row r="59" spans="1:36" s="15" customFormat="1" ht="12.75" customHeight="1">
      <c r="A59" s="8" t="s">
        <v>113</v>
      </c>
      <c r="B59" s="10"/>
      <c r="C59" s="10"/>
      <c r="D59" s="1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W59" s="29"/>
      <c r="X59" s="29"/>
      <c r="Z59" s="29"/>
      <c r="AA59" s="29"/>
      <c r="AB59" s="29"/>
      <c r="AC59" s="29"/>
      <c r="AD59" s="29"/>
      <c r="AE59" s="29"/>
      <c r="AF59" s="29"/>
      <c r="AG59" s="29"/>
      <c r="AH59" s="29"/>
      <c r="AI59" s="29">
        <v>408000</v>
      </c>
      <c r="AJ59" s="87"/>
    </row>
    <row r="60" spans="1:36" s="15" customFormat="1" ht="12.75" customHeight="1">
      <c r="A60" s="8" t="s">
        <v>53</v>
      </c>
      <c r="B60" s="10"/>
      <c r="C60" s="10"/>
      <c r="D60" s="10"/>
      <c r="E60" s="29"/>
      <c r="F60" s="29"/>
      <c r="G60" s="29"/>
      <c r="H60" s="29"/>
      <c r="I60" s="29"/>
      <c r="J60" s="29">
        <v>30651</v>
      </c>
      <c r="K60" s="29">
        <v>30651</v>
      </c>
      <c r="L60" s="29">
        <v>36249</v>
      </c>
      <c r="M60" s="29">
        <v>36249</v>
      </c>
      <c r="N60" s="29">
        <v>0</v>
      </c>
      <c r="O60" s="29">
        <v>0</v>
      </c>
      <c r="P60" s="29">
        <v>0</v>
      </c>
      <c r="Q60" s="29">
        <v>30025</v>
      </c>
      <c r="R60" s="29">
        <v>0</v>
      </c>
      <c r="S60" s="29">
        <v>0</v>
      </c>
      <c r="T60" s="29">
        <v>0</v>
      </c>
      <c r="U60" s="29">
        <v>0</v>
      </c>
      <c r="W60" s="29">
        <v>16520</v>
      </c>
      <c r="X60" s="29">
        <v>16520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151950</v>
      </c>
      <c r="AI60" s="29">
        <v>0</v>
      </c>
      <c r="AJ60" s="87"/>
    </row>
    <row r="61" spans="1:36" s="15" customFormat="1" ht="12.75" customHeight="1" hidden="1">
      <c r="A61" s="8" t="s">
        <v>108</v>
      </c>
      <c r="B61" s="10"/>
      <c r="C61" s="10"/>
      <c r="D61" s="10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W61" s="29"/>
      <c r="X61" s="29"/>
      <c r="Z61" s="29"/>
      <c r="AA61" s="29"/>
      <c r="AB61" s="29"/>
      <c r="AC61" s="29"/>
      <c r="AD61" s="29"/>
      <c r="AE61" s="29"/>
      <c r="AF61" s="29"/>
      <c r="AG61" s="29">
        <v>70000</v>
      </c>
      <c r="AH61" s="29"/>
      <c r="AI61" s="29">
        <v>0</v>
      </c>
      <c r="AJ61" s="87"/>
    </row>
    <row r="62" spans="1:36" s="15" customFormat="1" ht="12.75" customHeight="1" hidden="1">
      <c r="A62" s="8" t="s">
        <v>109</v>
      </c>
      <c r="B62" s="10"/>
      <c r="C62" s="10"/>
      <c r="D62" s="1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W62" s="29"/>
      <c r="X62" s="29"/>
      <c r="Z62" s="29"/>
      <c r="AA62" s="29"/>
      <c r="AB62" s="29"/>
      <c r="AC62" s="29"/>
      <c r="AD62" s="29"/>
      <c r="AE62" s="29"/>
      <c r="AF62" s="29"/>
      <c r="AG62" s="29">
        <v>80000</v>
      </c>
      <c r="AH62" s="29"/>
      <c r="AI62" s="29">
        <v>0</v>
      </c>
      <c r="AJ62" s="87"/>
    </row>
    <row r="63" spans="1:35" ht="15" customHeight="1" thickBot="1">
      <c r="A63" s="72" t="s">
        <v>24</v>
      </c>
      <c r="B63" s="23">
        <f>SUM(B50:B60)</f>
        <v>8709082.57</v>
      </c>
      <c r="C63" s="23">
        <f>SUM(C50:C60)</f>
        <v>8906706</v>
      </c>
      <c r="D63" s="23">
        <f>SUM(D50:D60)</f>
        <v>8597269.22</v>
      </c>
      <c r="E63" s="38">
        <f>SUM(E50:E60)+1</f>
        <v>4520179.43</v>
      </c>
      <c r="F63" s="38">
        <f aca="true" t="shared" si="14" ref="F63:L63">SUM(F50:F60)</f>
        <v>4266451</v>
      </c>
      <c r="G63" s="38">
        <f t="shared" si="14"/>
        <v>4539915.5</v>
      </c>
      <c r="H63" s="38">
        <f t="shared" si="14"/>
        <v>4629168</v>
      </c>
      <c r="I63" s="38">
        <f t="shared" si="14"/>
        <v>4494372.819999999</v>
      </c>
      <c r="J63" s="38">
        <f t="shared" si="14"/>
        <v>4646227</v>
      </c>
      <c r="K63" s="38">
        <f t="shared" si="14"/>
        <v>4630306.25</v>
      </c>
      <c r="L63" s="38">
        <f t="shared" si="14"/>
        <v>4687003</v>
      </c>
      <c r="M63" s="38">
        <f aca="true" t="shared" si="15" ref="M63:T63">SUM(M50:M60)</f>
        <v>4695703.5</v>
      </c>
      <c r="N63" s="38">
        <f t="shared" si="15"/>
        <v>4771965</v>
      </c>
      <c r="O63" s="38">
        <f t="shared" si="15"/>
        <v>4771965</v>
      </c>
      <c r="P63" s="38">
        <f t="shared" si="15"/>
        <v>4771965</v>
      </c>
      <c r="Q63" s="38">
        <f t="shared" si="15"/>
        <v>4485576.2700000005</v>
      </c>
      <c r="R63" s="38">
        <f t="shared" si="15"/>
        <v>5096200</v>
      </c>
      <c r="S63" s="38">
        <f t="shared" si="15"/>
        <v>5188200</v>
      </c>
      <c r="T63" s="38">
        <f t="shared" si="15"/>
        <v>5191770</v>
      </c>
      <c r="U63" s="38">
        <f>SUM(U50:U60)</f>
        <v>4845740</v>
      </c>
      <c r="W63" s="38">
        <f>SUM(W50:W60)</f>
        <v>4813281</v>
      </c>
      <c r="X63" s="38">
        <f>SUM(X50:X60)</f>
        <v>4855023.550000001</v>
      </c>
      <c r="Z63" s="38">
        <f aca="true" t="shared" si="16" ref="Z63:AE63">SUM(Z50:Z60)</f>
        <v>4974720</v>
      </c>
      <c r="AA63" s="38">
        <f t="shared" si="16"/>
        <v>5201220</v>
      </c>
      <c r="AB63" s="38">
        <f t="shared" si="16"/>
        <v>5160845</v>
      </c>
      <c r="AC63" s="38">
        <f t="shared" si="16"/>
        <v>4927620</v>
      </c>
      <c r="AD63" s="38">
        <f t="shared" si="16"/>
        <v>4974869</v>
      </c>
      <c r="AE63" s="38">
        <f t="shared" si="16"/>
        <v>4975120</v>
      </c>
      <c r="AF63" s="38">
        <f>SUM(AF50:AF60)</f>
        <v>5142050</v>
      </c>
      <c r="AG63" s="38">
        <f>SUM(AG50:AG62)</f>
        <v>4832840</v>
      </c>
      <c r="AH63" s="38">
        <f>SUM(AH50:AH60)</f>
        <v>4858104</v>
      </c>
      <c r="AI63" s="38">
        <f>SUM(AI50:AI62)</f>
        <v>5270868</v>
      </c>
    </row>
    <row r="64" spans="1:24" ht="14.25" customHeight="1" thickTop="1">
      <c r="A64" s="11"/>
      <c r="B64" s="7"/>
      <c r="C64" s="7"/>
      <c r="D64" s="7"/>
      <c r="E64" s="29"/>
      <c r="X64" s="29"/>
    </row>
    <row r="65" spans="1:35" ht="15.75">
      <c r="A65" s="73" t="s">
        <v>103</v>
      </c>
      <c r="B65" s="17">
        <f aca="true" t="shared" si="17" ref="B65:I65">B63-B40</f>
        <v>4190804.46</v>
      </c>
      <c r="C65" s="17">
        <f t="shared" si="17"/>
        <v>4670093.72</v>
      </c>
      <c r="D65" s="17">
        <f t="shared" si="17"/>
        <v>4345677.930000001</v>
      </c>
      <c r="E65" s="17">
        <f t="shared" si="17"/>
        <v>160041.22999999952</v>
      </c>
      <c r="F65" s="17">
        <f t="shared" si="17"/>
        <v>-55000</v>
      </c>
      <c r="G65" s="17">
        <f t="shared" si="17"/>
        <v>72090.83000000007</v>
      </c>
      <c r="H65" s="17">
        <f t="shared" si="17"/>
        <v>66000.34899999946</v>
      </c>
      <c r="I65" s="17">
        <f t="shared" si="17"/>
        <v>-47200.40000000037</v>
      </c>
      <c r="J65" s="57">
        <v>0</v>
      </c>
      <c r="K65" s="17">
        <f aca="true" t="shared" si="18" ref="K65:Z65">K63-K40</f>
        <v>26125.62000000011</v>
      </c>
      <c r="L65" s="17">
        <f t="shared" si="18"/>
        <v>15132.20350000076</v>
      </c>
      <c r="M65" s="17">
        <f t="shared" si="18"/>
        <v>-41521.5</v>
      </c>
      <c r="N65" s="17">
        <f t="shared" si="18"/>
        <v>-143064.48249999993</v>
      </c>
      <c r="O65" s="17">
        <f t="shared" si="18"/>
        <v>-86445.58249999955</v>
      </c>
      <c r="P65" s="17">
        <f t="shared" si="18"/>
        <v>-29826.68250000011</v>
      </c>
      <c r="Q65" s="17">
        <f t="shared" si="18"/>
        <v>-206213.1200000001</v>
      </c>
      <c r="R65" s="17">
        <f t="shared" si="18"/>
        <v>186428.65497041028</v>
      </c>
      <c r="S65" s="17">
        <f t="shared" si="18"/>
        <v>278428.6549704103</v>
      </c>
      <c r="T65" s="17">
        <f t="shared" si="18"/>
        <v>281998.6549704103</v>
      </c>
      <c r="U65" s="17">
        <f t="shared" si="18"/>
        <v>17360.81508981809</v>
      </c>
      <c r="W65" s="17">
        <f t="shared" si="18"/>
        <v>-0.3589101815596223</v>
      </c>
      <c r="X65" s="17">
        <f t="shared" si="18"/>
        <v>-276337.7199999988</v>
      </c>
      <c r="Y65" s="17">
        <f t="shared" si="18"/>
        <v>0</v>
      </c>
      <c r="Z65" s="17">
        <f t="shared" si="18"/>
        <v>-213782.44258120004</v>
      </c>
      <c r="AA65" s="17">
        <f aca="true" t="shared" si="19" ref="AA65:AF65">AA63-AA40</f>
        <v>18218.589803200215</v>
      </c>
      <c r="AB65" s="17">
        <f t="shared" si="19"/>
        <v>-97645.9971252</v>
      </c>
      <c r="AC65" s="17">
        <f t="shared" si="19"/>
        <v>-347901.5360000003</v>
      </c>
      <c r="AD65" s="17">
        <f t="shared" si="19"/>
        <v>-333960.0594999995</v>
      </c>
      <c r="AE65" s="17">
        <f t="shared" si="19"/>
        <v>-304861.6294999998</v>
      </c>
      <c r="AF65" s="17">
        <f t="shared" si="19"/>
        <v>0</v>
      </c>
      <c r="AG65" s="17">
        <f>AG63-AG40</f>
        <v>35112.73149999976</v>
      </c>
      <c r="AH65" s="17">
        <f>AH63-AH40</f>
        <v>-211346</v>
      </c>
      <c r="AI65" s="17">
        <f>AI63-AI40</f>
        <v>-77973.50100000016</v>
      </c>
    </row>
    <row r="66" spans="1:35" ht="14.25" hidden="1">
      <c r="A66" s="24" t="s">
        <v>64</v>
      </c>
      <c r="B66" s="9"/>
      <c r="C66" s="9"/>
      <c r="D66" s="9"/>
      <c r="E66" s="9"/>
      <c r="O66" s="29">
        <f>O65-N65</f>
        <v>56618.90000000037</v>
      </c>
      <c r="P66" s="29">
        <f>P65-N65</f>
        <v>113237.79999999981</v>
      </c>
      <c r="Q66" s="29">
        <f>Q65-N65</f>
        <v>-63148.637500000186</v>
      </c>
      <c r="R66" s="29">
        <f>R65-O65</f>
        <v>272874.23747040983</v>
      </c>
      <c r="S66" s="29">
        <f>S65-Q65</f>
        <v>484641.7749704104</v>
      </c>
      <c r="T66" s="29">
        <f>T65-R65</f>
        <v>95570</v>
      </c>
      <c r="U66" s="29">
        <f>U65-T65</f>
        <v>-264637.8398805922</v>
      </c>
      <c r="W66" s="29">
        <f>W65-V65</f>
        <v>-0.3589101815596223</v>
      </c>
      <c r="X66" s="81">
        <f>X65-W65</f>
        <v>-276337.36108981725</v>
      </c>
      <c r="Z66" s="29">
        <f aca="true" t="shared" si="20" ref="Z66:AH66">Z65-Y65</f>
        <v>-213782.44258120004</v>
      </c>
      <c r="AA66" s="29">
        <f t="shared" si="20"/>
        <v>232001.03238440026</v>
      </c>
      <c r="AB66" s="29">
        <f t="shared" si="20"/>
        <v>-115864.58692840021</v>
      </c>
      <c r="AC66" s="29">
        <f t="shared" si="20"/>
        <v>-250255.53887480032</v>
      </c>
      <c r="AD66" s="29">
        <f t="shared" si="20"/>
        <v>13941.476500000805</v>
      </c>
      <c r="AE66" s="29">
        <f t="shared" si="20"/>
        <v>29098.429999999702</v>
      </c>
      <c r="AF66" s="29">
        <f t="shared" si="20"/>
        <v>304861.6294999998</v>
      </c>
      <c r="AG66" s="29">
        <f t="shared" si="20"/>
        <v>35112.73149999976</v>
      </c>
      <c r="AH66" s="29">
        <f t="shared" si="20"/>
        <v>-246458.73149999976</v>
      </c>
      <c r="AI66" s="29">
        <f>AI65-AG65</f>
        <v>-113086.23249999993</v>
      </c>
    </row>
  </sheetData>
  <sheetProtection/>
  <printOptions gridLines="1" horizontalCentered="1" verticalCentered="1"/>
  <pageMargins left="0.5" right="0.5" top="1" bottom="0" header="0.5" footer="0"/>
  <pageSetup fitToHeight="1" fitToWidth="1" horizontalDpi="600" verticalDpi="600" orientation="portrait" scale="83" r:id="rId1"/>
  <headerFooter alignWithMargins="0">
    <oddHeader>&amp;C&amp;"Times New Roman,Bold"&amp;11Illiana Christian High School
Budget Analysis and Recommendations for 2020-21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40"/>
  <sheetViews>
    <sheetView zoomScalePageLayoutView="0" workbookViewId="0" topLeftCell="A1">
      <selection activeCell="G21" sqref="A1:G21"/>
    </sheetView>
  </sheetViews>
  <sheetFormatPr defaultColWidth="9.33203125" defaultRowHeight="11.25"/>
  <cols>
    <col min="1" max="1" width="40.66015625" style="0" customWidth="1"/>
    <col min="2" max="2" width="18.16015625" style="62" customWidth="1"/>
    <col min="3" max="6" width="12.83203125" style="0" customWidth="1"/>
    <col min="7" max="7" width="15.33203125" style="62" customWidth="1"/>
    <col min="8" max="8" width="12.83203125" style="0" customWidth="1"/>
  </cols>
  <sheetData>
    <row r="1" spans="1:67" ht="15">
      <c r="A1" s="59" t="s">
        <v>73</v>
      </c>
      <c r="B1" s="61"/>
      <c r="C1" s="59"/>
      <c r="D1" s="59"/>
      <c r="E1" s="59"/>
      <c r="F1" s="59"/>
      <c r="G1" s="61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</row>
    <row r="2" spans="1:67" ht="15">
      <c r="A2" s="59"/>
      <c r="B2" s="61"/>
      <c r="C2" s="59"/>
      <c r="D2" s="59"/>
      <c r="E2" s="59"/>
      <c r="F2" s="59"/>
      <c r="G2" s="61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</row>
    <row r="3" spans="1:67" ht="15">
      <c r="A3" s="59"/>
      <c r="B3" s="61"/>
      <c r="C3" s="59"/>
      <c r="D3" s="59"/>
      <c r="E3" s="59"/>
      <c r="F3" s="59"/>
      <c r="G3" s="6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</row>
    <row r="4" spans="1:67" ht="15">
      <c r="A4" s="59" t="s">
        <v>89</v>
      </c>
      <c r="B4" s="61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</row>
    <row r="5" spans="1:67" ht="15">
      <c r="A5" s="59"/>
      <c r="B5" s="61"/>
      <c r="C5" s="59"/>
      <c r="D5" s="59"/>
      <c r="E5" s="59"/>
      <c r="F5" s="59"/>
      <c r="G5" s="6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</row>
    <row r="6" spans="1:67" ht="15">
      <c r="A6" s="59" t="s">
        <v>74</v>
      </c>
      <c r="B6" s="61" t="s">
        <v>81</v>
      </c>
      <c r="C6" s="63" t="s">
        <v>88</v>
      </c>
      <c r="D6" s="63"/>
      <c r="E6" s="63"/>
      <c r="F6" s="63"/>
      <c r="G6" s="6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</row>
    <row r="7" spans="1:67" ht="15">
      <c r="A7" s="59"/>
      <c r="B7" s="61" t="s">
        <v>82</v>
      </c>
      <c r="C7" s="64" t="s">
        <v>84</v>
      </c>
      <c r="D7" s="64" t="s">
        <v>85</v>
      </c>
      <c r="E7" s="64" t="s">
        <v>86</v>
      </c>
      <c r="F7" s="64" t="s">
        <v>87</v>
      </c>
      <c r="G7" s="61" t="s">
        <v>90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</row>
    <row r="8" spans="1:67" ht="15">
      <c r="A8" s="66"/>
      <c r="B8" s="67" t="s">
        <v>83</v>
      </c>
      <c r="C8" s="66"/>
      <c r="D8" s="66"/>
      <c r="E8" s="66"/>
      <c r="F8" s="66"/>
      <c r="G8" s="65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</row>
    <row r="9" spans="1:67" ht="15">
      <c r="A9" s="59"/>
      <c r="B9" s="61"/>
      <c r="C9" s="59"/>
      <c r="D9" s="59"/>
      <c r="E9" s="59"/>
      <c r="F9" s="59"/>
      <c r="G9" s="61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</row>
    <row r="10" spans="1:67" ht="15">
      <c r="A10" s="59" t="s">
        <v>75</v>
      </c>
      <c r="B10" s="61">
        <v>10000000</v>
      </c>
      <c r="C10" s="68">
        <v>0.05</v>
      </c>
      <c r="D10" s="68">
        <v>0.16</v>
      </c>
      <c r="E10" s="68">
        <v>0.35</v>
      </c>
      <c r="F10" s="68">
        <v>0.48</v>
      </c>
      <c r="G10" s="61">
        <f>B10*1.66%</f>
        <v>166000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</row>
    <row r="11" spans="1:67" ht="15">
      <c r="A11" s="59"/>
      <c r="B11" s="61"/>
      <c r="C11" s="64"/>
      <c r="D11" s="64"/>
      <c r="E11" s="64"/>
      <c r="F11" s="64"/>
      <c r="G11" s="6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</row>
    <row r="12" spans="1:67" ht="15">
      <c r="A12" s="59" t="s">
        <v>76</v>
      </c>
      <c r="B12" s="61">
        <v>20000000</v>
      </c>
      <c r="C12" s="68">
        <v>0.05</v>
      </c>
      <c r="D12" s="68">
        <v>0.13</v>
      </c>
      <c r="E12" s="68">
        <v>0.24</v>
      </c>
      <c r="F12" s="68">
        <v>0.33</v>
      </c>
      <c r="G12" s="61">
        <f>B12*1.66%</f>
        <v>332000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</row>
    <row r="13" spans="1:67" ht="15">
      <c r="A13" s="59" t="s">
        <v>77</v>
      </c>
      <c r="B13" s="61"/>
      <c r="C13" s="64"/>
      <c r="D13" s="64"/>
      <c r="E13" s="64"/>
      <c r="F13" s="64"/>
      <c r="G13" s="6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</row>
    <row r="14" spans="1:67" ht="15">
      <c r="A14" s="59"/>
      <c r="B14" s="61"/>
      <c r="C14" s="64"/>
      <c r="D14" s="64"/>
      <c r="E14" s="64"/>
      <c r="F14" s="64"/>
      <c r="G14" s="61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</row>
    <row r="15" spans="1:67" ht="15">
      <c r="A15" s="59" t="s">
        <v>78</v>
      </c>
      <c r="B15" s="61">
        <v>35000000</v>
      </c>
      <c r="C15" s="68">
        <v>0.03</v>
      </c>
      <c r="D15" s="68">
        <v>0.05</v>
      </c>
      <c r="E15" s="68">
        <v>0.09</v>
      </c>
      <c r="F15" s="68">
        <v>0.09</v>
      </c>
      <c r="G15" s="61">
        <f>B15*1.66%</f>
        <v>581000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</row>
    <row r="16" spans="1:67" ht="15">
      <c r="A16" s="59" t="s">
        <v>79</v>
      </c>
      <c r="B16" s="61"/>
      <c r="C16" s="64"/>
      <c r="D16" s="64"/>
      <c r="E16" s="64"/>
      <c r="F16" s="64"/>
      <c r="G16" s="61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</row>
    <row r="17" spans="1:67" ht="15">
      <c r="A17" s="59" t="s">
        <v>80</v>
      </c>
      <c r="B17" s="61"/>
      <c r="C17" s="59"/>
      <c r="D17" s="59"/>
      <c r="E17" s="59"/>
      <c r="F17" s="59"/>
      <c r="G17" s="61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</row>
    <row r="18" spans="1:67" ht="15">
      <c r="A18" s="59"/>
      <c r="B18" s="61"/>
      <c r="C18" s="59"/>
      <c r="D18" s="59"/>
      <c r="E18" s="59"/>
      <c r="F18" s="59"/>
      <c r="G18" s="61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</row>
    <row r="19" spans="1:67" ht="15">
      <c r="A19" s="59"/>
      <c r="B19" s="61"/>
      <c r="C19" s="59"/>
      <c r="D19" s="59"/>
      <c r="E19" s="59"/>
      <c r="F19" s="59"/>
      <c r="G19" s="61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</row>
    <row r="20" spans="1:67" ht="15">
      <c r="A20" s="59" t="s">
        <v>91</v>
      </c>
      <c r="B20" s="61"/>
      <c r="C20" s="59"/>
      <c r="D20" s="59"/>
      <c r="E20" s="59"/>
      <c r="F20" s="59"/>
      <c r="G20" s="61">
        <v>452010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</row>
    <row r="21" spans="1:67" ht="15">
      <c r="A21" s="59"/>
      <c r="B21" s="61"/>
      <c r="C21" s="59"/>
      <c r="D21" s="59"/>
      <c r="E21" s="59"/>
      <c r="F21" s="59"/>
      <c r="G21" s="6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</row>
    <row r="22" spans="1:67" ht="15">
      <c r="A22" s="59"/>
      <c r="B22" s="61"/>
      <c r="C22" s="59"/>
      <c r="D22" s="59"/>
      <c r="E22" s="59"/>
      <c r="F22" s="59"/>
      <c r="G22" s="61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</row>
    <row r="23" spans="1:67" ht="15">
      <c r="A23" s="59"/>
      <c r="B23" s="61"/>
      <c r="C23" s="59"/>
      <c r="D23" s="59"/>
      <c r="E23" s="59"/>
      <c r="F23" s="59"/>
      <c r="G23" s="61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</row>
    <row r="24" spans="1:67" ht="15">
      <c r="A24" s="59"/>
      <c r="B24" s="61"/>
      <c r="C24" s="59"/>
      <c r="D24" s="59"/>
      <c r="E24" s="59"/>
      <c r="F24" s="59"/>
      <c r="G24" s="61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</row>
    <row r="25" spans="1:67" ht="15">
      <c r="A25" s="59"/>
      <c r="B25" s="61"/>
      <c r="C25" s="59"/>
      <c r="D25" s="59"/>
      <c r="E25" s="59"/>
      <c r="F25" s="59"/>
      <c r="G25" s="61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</row>
    <row r="26" spans="1:67" ht="15">
      <c r="A26" s="59"/>
      <c r="B26" s="61"/>
      <c r="C26" s="59"/>
      <c r="D26" s="59"/>
      <c r="E26" s="59"/>
      <c r="F26" s="59"/>
      <c r="G26" s="61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</row>
    <row r="27" spans="1:67" ht="15">
      <c r="A27" s="59"/>
      <c r="B27" s="61"/>
      <c r="C27" s="59"/>
      <c r="D27" s="59"/>
      <c r="E27" s="59"/>
      <c r="F27" s="59"/>
      <c r="G27" s="61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</row>
    <row r="28" spans="1:67" ht="15">
      <c r="A28" s="59"/>
      <c r="B28" s="61"/>
      <c r="C28" s="59"/>
      <c r="D28" s="59"/>
      <c r="E28" s="59"/>
      <c r="F28" s="59"/>
      <c r="G28" s="61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</row>
    <row r="29" spans="1:67" ht="15">
      <c r="A29" s="59"/>
      <c r="B29" s="61"/>
      <c r="C29" s="59"/>
      <c r="D29" s="59"/>
      <c r="E29" s="59"/>
      <c r="F29" s="59"/>
      <c r="G29" s="61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</row>
    <row r="30" spans="1:67" ht="15">
      <c r="A30" s="59"/>
      <c r="B30" s="61"/>
      <c r="C30" s="59"/>
      <c r="D30" s="59"/>
      <c r="E30" s="59"/>
      <c r="F30" s="59"/>
      <c r="G30" s="61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</row>
    <row r="31" spans="1:67" ht="15">
      <c r="A31" s="59"/>
      <c r="B31" s="61"/>
      <c r="C31" s="59"/>
      <c r="D31" s="59"/>
      <c r="E31" s="59"/>
      <c r="F31" s="59"/>
      <c r="G31" s="61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</row>
    <row r="32" spans="1:67" ht="15">
      <c r="A32" s="59"/>
      <c r="B32" s="61"/>
      <c r="C32" s="59"/>
      <c r="D32" s="59"/>
      <c r="E32" s="59"/>
      <c r="F32" s="59"/>
      <c r="G32" s="61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</row>
    <row r="33" spans="1:67" ht="15">
      <c r="A33" s="59"/>
      <c r="B33" s="61"/>
      <c r="C33" s="59"/>
      <c r="D33" s="59"/>
      <c r="E33" s="59"/>
      <c r="F33" s="59"/>
      <c r="G33" s="61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</row>
    <row r="34" spans="1:67" ht="15">
      <c r="A34" s="59"/>
      <c r="B34" s="61"/>
      <c r="C34" s="59"/>
      <c r="D34" s="59"/>
      <c r="E34" s="59"/>
      <c r="F34" s="59"/>
      <c r="G34" s="61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</row>
    <row r="35" spans="1:67" ht="15">
      <c r="A35" s="59"/>
      <c r="B35" s="61"/>
      <c r="C35" s="59"/>
      <c r="D35" s="59"/>
      <c r="E35" s="59"/>
      <c r="F35" s="59"/>
      <c r="G35" s="61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</row>
    <row r="36" spans="1:67" ht="15">
      <c r="A36" s="59"/>
      <c r="B36" s="61"/>
      <c r="C36" s="59"/>
      <c r="D36" s="59"/>
      <c r="E36" s="59"/>
      <c r="F36" s="59"/>
      <c r="G36" s="61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</row>
    <row r="37" spans="1:67" ht="15">
      <c r="A37" s="59"/>
      <c r="B37" s="61"/>
      <c r="C37" s="59"/>
      <c r="D37" s="59"/>
      <c r="E37" s="59"/>
      <c r="F37" s="59"/>
      <c r="G37" s="61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</row>
    <row r="38" spans="1:67" ht="15">
      <c r="A38" s="59"/>
      <c r="B38" s="61"/>
      <c r="C38" s="59"/>
      <c r="D38" s="59"/>
      <c r="E38" s="59"/>
      <c r="F38" s="59"/>
      <c r="G38" s="61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</row>
    <row r="39" spans="1:67" ht="15">
      <c r="A39" s="59"/>
      <c r="B39" s="61"/>
      <c r="C39" s="59"/>
      <c r="D39" s="59"/>
      <c r="E39" s="59"/>
      <c r="F39" s="59"/>
      <c r="G39" s="61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</row>
    <row r="40" spans="1:67" ht="15">
      <c r="A40" s="59"/>
      <c r="B40" s="61"/>
      <c r="C40" s="59"/>
      <c r="D40" s="59"/>
      <c r="E40" s="59"/>
      <c r="F40" s="59"/>
      <c r="G40" s="61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</row>
    <row r="41" spans="1:67" ht="15">
      <c r="A41" s="59"/>
      <c r="B41" s="61"/>
      <c r="C41" s="59"/>
      <c r="D41" s="59"/>
      <c r="E41" s="59"/>
      <c r="F41" s="59"/>
      <c r="G41" s="61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</row>
    <row r="42" spans="1:67" ht="15">
      <c r="A42" s="59"/>
      <c r="B42" s="61"/>
      <c r="C42" s="59"/>
      <c r="D42" s="59"/>
      <c r="E42" s="59"/>
      <c r="F42" s="59"/>
      <c r="G42" s="61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</row>
    <row r="43" spans="1:67" ht="15">
      <c r="A43" s="59"/>
      <c r="B43" s="61"/>
      <c r="C43" s="59"/>
      <c r="D43" s="59"/>
      <c r="E43" s="59"/>
      <c r="F43" s="59"/>
      <c r="G43" s="61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</row>
    <row r="44" spans="1:67" ht="15">
      <c r="A44" s="59"/>
      <c r="B44" s="61"/>
      <c r="C44" s="59"/>
      <c r="D44" s="59"/>
      <c r="E44" s="59"/>
      <c r="F44" s="59"/>
      <c r="G44" s="61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</row>
    <row r="45" spans="1:67" ht="15">
      <c r="A45" s="59"/>
      <c r="B45" s="61"/>
      <c r="C45" s="59"/>
      <c r="D45" s="59"/>
      <c r="E45" s="59"/>
      <c r="F45" s="59"/>
      <c r="G45" s="61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</row>
    <row r="46" spans="1:67" ht="15">
      <c r="A46" s="59"/>
      <c r="B46" s="61"/>
      <c r="C46" s="59"/>
      <c r="D46" s="59"/>
      <c r="E46" s="59"/>
      <c r="F46" s="59"/>
      <c r="G46" s="61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</row>
    <row r="47" spans="1:67" ht="15">
      <c r="A47" s="59"/>
      <c r="B47" s="61"/>
      <c r="C47" s="59"/>
      <c r="D47" s="59"/>
      <c r="E47" s="59"/>
      <c r="F47" s="59"/>
      <c r="G47" s="61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</row>
    <row r="48" spans="1:67" ht="15">
      <c r="A48" s="59"/>
      <c r="B48" s="61"/>
      <c r="C48" s="59"/>
      <c r="D48" s="59"/>
      <c r="E48" s="59"/>
      <c r="F48" s="59"/>
      <c r="G48" s="61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</row>
    <row r="49" spans="1:67" ht="15">
      <c r="A49" s="59"/>
      <c r="B49" s="61"/>
      <c r="C49" s="59"/>
      <c r="D49" s="59"/>
      <c r="E49" s="59"/>
      <c r="F49" s="59"/>
      <c r="G49" s="61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</row>
    <row r="50" spans="1:67" ht="15">
      <c r="A50" s="59"/>
      <c r="B50" s="61"/>
      <c r="C50" s="59"/>
      <c r="D50" s="59"/>
      <c r="E50" s="59"/>
      <c r="F50" s="59"/>
      <c r="G50" s="61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</row>
    <row r="51" spans="1:67" ht="15">
      <c r="A51" s="59"/>
      <c r="B51" s="61"/>
      <c r="C51" s="59"/>
      <c r="D51" s="59"/>
      <c r="E51" s="59"/>
      <c r="F51" s="59"/>
      <c r="G51" s="61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</row>
    <row r="52" spans="1:67" ht="15">
      <c r="A52" s="59"/>
      <c r="B52" s="61"/>
      <c r="C52" s="59"/>
      <c r="D52" s="59"/>
      <c r="E52" s="59"/>
      <c r="F52" s="59"/>
      <c r="G52" s="61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</row>
    <row r="53" spans="1:67" ht="15">
      <c r="A53" s="59"/>
      <c r="B53" s="61"/>
      <c r="C53" s="59"/>
      <c r="D53" s="59"/>
      <c r="E53" s="59"/>
      <c r="F53" s="59"/>
      <c r="G53" s="61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</row>
    <row r="54" spans="1:67" ht="15">
      <c r="A54" s="59"/>
      <c r="B54" s="61"/>
      <c r="C54" s="59"/>
      <c r="D54" s="59"/>
      <c r="E54" s="59"/>
      <c r="F54" s="59"/>
      <c r="G54" s="61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</row>
    <row r="55" spans="1:67" ht="15">
      <c r="A55" s="59"/>
      <c r="B55" s="61"/>
      <c r="C55" s="59"/>
      <c r="D55" s="59"/>
      <c r="E55" s="59"/>
      <c r="F55" s="59"/>
      <c r="G55" s="61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</row>
    <row r="56" spans="1:67" ht="15">
      <c r="A56" s="59"/>
      <c r="B56" s="61"/>
      <c r="C56" s="59"/>
      <c r="D56" s="59"/>
      <c r="E56" s="59"/>
      <c r="F56" s="59"/>
      <c r="G56" s="61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</row>
    <row r="57" spans="1:67" ht="15">
      <c r="A57" s="59"/>
      <c r="B57" s="61"/>
      <c r="C57" s="59"/>
      <c r="D57" s="59"/>
      <c r="E57" s="59"/>
      <c r="F57" s="59"/>
      <c r="G57" s="61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</row>
    <row r="58" spans="1:67" ht="15">
      <c r="A58" s="59"/>
      <c r="B58" s="61"/>
      <c r="C58" s="59"/>
      <c r="D58" s="59"/>
      <c r="E58" s="59"/>
      <c r="F58" s="59"/>
      <c r="G58" s="61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</row>
    <row r="59" spans="1:67" ht="15">
      <c r="A59" s="59"/>
      <c r="B59" s="61"/>
      <c r="C59" s="59"/>
      <c r="D59" s="59"/>
      <c r="E59" s="59"/>
      <c r="F59" s="59"/>
      <c r="G59" s="61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</row>
    <row r="60" spans="1:67" ht="15">
      <c r="A60" s="59"/>
      <c r="B60" s="61"/>
      <c r="C60" s="59"/>
      <c r="D60" s="59"/>
      <c r="E60" s="59"/>
      <c r="F60" s="59"/>
      <c r="G60" s="61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</row>
    <row r="61" spans="1:67" ht="15">
      <c r="A61" s="59"/>
      <c r="B61" s="61"/>
      <c r="C61" s="59"/>
      <c r="D61" s="59"/>
      <c r="E61" s="59"/>
      <c r="F61" s="59"/>
      <c r="G61" s="61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</row>
    <row r="62" spans="1:67" ht="15">
      <c r="A62" s="59"/>
      <c r="B62" s="61"/>
      <c r="C62" s="59"/>
      <c r="D62" s="59"/>
      <c r="E62" s="59"/>
      <c r="F62" s="59"/>
      <c r="G62" s="61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</row>
    <row r="63" spans="1:67" ht="15">
      <c r="A63" s="59"/>
      <c r="B63" s="61"/>
      <c r="C63" s="59"/>
      <c r="D63" s="59"/>
      <c r="E63" s="59"/>
      <c r="F63" s="59"/>
      <c r="G63" s="61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</row>
    <row r="64" spans="1:67" ht="15">
      <c r="A64" s="59"/>
      <c r="B64" s="61"/>
      <c r="C64" s="59"/>
      <c r="D64" s="59"/>
      <c r="E64" s="59"/>
      <c r="F64" s="59"/>
      <c r="G64" s="61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</row>
    <row r="65" spans="1:67" ht="15">
      <c r="A65" s="59"/>
      <c r="B65" s="61"/>
      <c r="C65" s="59"/>
      <c r="D65" s="59"/>
      <c r="E65" s="59"/>
      <c r="F65" s="59"/>
      <c r="G65" s="61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</row>
    <row r="66" spans="1:67" ht="15">
      <c r="A66" s="59"/>
      <c r="B66" s="61"/>
      <c r="C66" s="59"/>
      <c r="D66" s="59"/>
      <c r="E66" s="59"/>
      <c r="F66" s="59"/>
      <c r="G66" s="61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</row>
    <row r="67" spans="1:67" ht="15">
      <c r="A67" s="59"/>
      <c r="B67" s="61"/>
      <c r="C67" s="59"/>
      <c r="D67" s="59"/>
      <c r="E67" s="59"/>
      <c r="F67" s="59"/>
      <c r="G67" s="61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</row>
    <row r="68" spans="1:67" ht="15">
      <c r="A68" s="59"/>
      <c r="B68" s="61"/>
      <c r="C68" s="59"/>
      <c r="D68" s="59"/>
      <c r="E68" s="59"/>
      <c r="F68" s="59"/>
      <c r="G68" s="61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</row>
    <row r="69" spans="1:67" ht="15">
      <c r="A69" s="59"/>
      <c r="B69" s="61"/>
      <c r="C69" s="59"/>
      <c r="D69" s="59"/>
      <c r="E69" s="59"/>
      <c r="F69" s="59"/>
      <c r="G69" s="61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</row>
    <row r="70" spans="1:67" ht="15">
      <c r="A70" s="59"/>
      <c r="B70" s="61"/>
      <c r="C70" s="59"/>
      <c r="D70" s="59"/>
      <c r="E70" s="59"/>
      <c r="F70" s="59"/>
      <c r="G70" s="61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</row>
    <row r="71" spans="1:67" ht="15">
      <c r="A71" s="59"/>
      <c r="B71" s="61"/>
      <c r="C71" s="59"/>
      <c r="D71" s="59"/>
      <c r="E71" s="59"/>
      <c r="F71" s="59"/>
      <c r="G71" s="61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</row>
    <row r="72" spans="1:67" ht="15">
      <c r="A72" s="59"/>
      <c r="B72" s="61"/>
      <c r="C72" s="59"/>
      <c r="D72" s="59"/>
      <c r="E72" s="59"/>
      <c r="F72" s="59"/>
      <c r="G72" s="61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</row>
    <row r="73" spans="1:67" ht="15">
      <c r="A73" s="59"/>
      <c r="B73" s="61"/>
      <c r="C73" s="59"/>
      <c r="D73" s="59"/>
      <c r="E73" s="59"/>
      <c r="F73" s="59"/>
      <c r="G73" s="61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</row>
    <row r="74" spans="1:67" ht="15">
      <c r="A74" s="59"/>
      <c r="B74" s="61"/>
      <c r="C74" s="59"/>
      <c r="D74" s="59"/>
      <c r="E74" s="59"/>
      <c r="F74" s="59"/>
      <c r="G74" s="61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</row>
    <row r="75" spans="1:67" ht="15">
      <c r="A75" s="59"/>
      <c r="B75" s="61"/>
      <c r="C75" s="59"/>
      <c r="D75" s="59"/>
      <c r="E75" s="59"/>
      <c r="F75" s="59"/>
      <c r="G75" s="61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</row>
    <row r="76" spans="1:67" ht="15">
      <c r="A76" s="59"/>
      <c r="B76" s="61"/>
      <c r="C76" s="59"/>
      <c r="D76" s="59"/>
      <c r="E76" s="59"/>
      <c r="F76" s="59"/>
      <c r="G76" s="61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</row>
    <row r="77" spans="1:67" ht="15">
      <c r="A77" s="59"/>
      <c r="B77" s="61"/>
      <c r="C77" s="59"/>
      <c r="D77" s="59"/>
      <c r="E77" s="59"/>
      <c r="F77" s="59"/>
      <c r="G77" s="61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</row>
    <row r="78" spans="1:67" ht="15">
      <c r="A78" s="59"/>
      <c r="B78" s="61"/>
      <c r="C78" s="59"/>
      <c r="D78" s="59"/>
      <c r="E78" s="59"/>
      <c r="F78" s="59"/>
      <c r="G78" s="61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</row>
    <row r="79" spans="1:67" ht="15">
      <c r="A79" s="59"/>
      <c r="B79" s="61"/>
      <c r="C79" s="59"/>
      <c r="D79" s="59"/>
      <c r="E79" s="59"/>
      <c r="F79" s="59"/>
      <c r="G79" s="61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</row>
    <row r="80" spans="1:67" ht="15">
      <c r="A80" s="59"/>
      <c r="B80" s="61"/>
      <c r="C80" s="59"/>
      <c r="D80" s="59"/>
      <c r="E80" s="59"/>
      <c r="F80" s="59"/>
      <c r="G80" s="6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</row>
    <row r="81" spans="1:67" ht="15">
      <c r="A81" s="59"/>
      <c r="B81" s="61"/>
      <c r="C81" s="59"/>
      <c r="D81" s="59"/>
      <c r="E81" s="59"/>
      <c r="F81" s="59"/>
      <c r="G81" s="61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</row>
    <row r="82" spans="1:67" ht="15">
      <c r="A82" s="59"/>
      <c r="B82" s="61"/>
      <c r="C82" s="59"/>
      <c r="D82" s="59"/>
      <c r="E82" s="59"/>
      <c r="F82" s="59"/>
      <c r="G82" s="61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</row>
    <row r="83" spans="1:67" ht="15">
      <c r="A83" s="59"/>
      <c r="B83" s="61"/>
      <c r="C83" s="59"/>
      <c r="D83" s="59"/>
      <c r="E83" s="59"/>
      <c r="F83" s="59"/>
      <c r="G83" s="61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</row>
    <row r="84" spans="1:67" ht="15">
      <c r="A84" s="59"/>
      <c r="B84" s="61"/>
      <c r="C84" s="59"/>
      <c r="D84" s="59"/>
      <c r="E84" s="59"/>
      <c r="F84" s="59"/>
      <c r="G84" s="61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</row>
    <row r="85" spans="1:67" ht="15">
      <c r="A85" s="59"/>
      <c r="B85" s="61"/>
      <c r="C85" s="59"/>
      <c r="D85" s="59"/>
      <c r="E85" s="59"/>
      <c r="F85" s="59"/>
      <c r="G85" s="61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</row>
    <row r="86" spans="1:67" ht="15">
      <c r="A86" s="59"/>
      <c r="B86" s="61"/>
      <c r="C86" s="59"/>
      <c r="D86" s="59"/>
      <c r="E86" s="59"/>
      <c r="F86" s="59"/>
      <c r="G86" s="61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</row>
    <row r="87" spans="1:67" ht="15">
      <c r="A87" s="59"/>
      <c r="B87" s="61"/>
      <c r="C87" s="59"/>
      <c r="D87" s="59"/>
      <c r="E87" s="59"/>
      <c r="F87" s="59"/>
      <c r="G87" s="61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</row>
    <row r="88" spans="1:67" ht="15">
      <c r="A88" s="59"/>
      <c r="B88" s="61"/>
      <c r="C88" s="59"/>
      <c r="D88" s="59"/>
      <c r="E88" s="59"/>
      <c r="F88" s="59"/>
      <c r="G88" s="61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</row>
    <row r="89" spans="1:67" ht="15">
      <c r="A89" s="59"/>
      <c r="B89" s="61"/>
      <c r="C89" s="59"/>
      <c r="D89" s="59"/>
      <c r="E89" s="59"/>
      <c r="F89" s="59"/>
      <c r="G89" s="61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</row>
    <row r="90" spans="1:67" ht="15">
      <c r="A90" s="59"/>
      <c r="B90" s="61"/>
      <c r="C90" s="59"/>
      <c r="D90" s="59"/>
      <c r="E90" s="59"/>
      <c r="F90" s="59"/>
      <c r="G90" s="61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</row>
    <row r="91" spans="1:67" ht="15">
      <c r="A91" s="59"/>
      <c r="B91" s="61"/>
      <c r="C91" s="59"/>
      <c r="D91" s="59"/>
      <c r="E91" s="59"/>
      <c r="F91" s="59"/>
      <c r="G91" s="61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</row>
    <row r="92" spans="1:67" ht="15">
      <c r="A92" s="59"/>
      <c r="B92" s="61"/>
      <c r="C92" s="59"/>
      <c r="D92" s="59"/>
      <c r="E92" s="59"/>
      <c r="F92" s="59"/>
      <c r="G92" s="61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</row>
    <row r="93" spans="1:67" ht="15">
      <c r="A93" s="59"/>
      <c r="B93" s="61"/>
      <c r="C93" s="59"/>
      <c r="D93" s="59"/>
      <c r="E93" s="59"/>
      <c r="F93" s="59"/>
      <c r="G93" s="61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</row>
    <row r="94" spans="1:67" ht="15">
      <c r="A94" s="59"/>
      <c r="B94" s="61"/>
      <c r="C94" s="59"/>
      <c r="D94" s="59"/>
      <c r="E94" s="59"/>
      <c r="F94" s="59"/>
      <c r="G94" s="61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</row>
    <row r="95" spans="1:67" ht="15">
      <c r="A95" s="59"/>
      <c r="B95" s="61"/>
      <c r="C95" s="59"/>
      <c r="D95" s="59"/>
      <c r="E95" s="59"/>
      <c r="F95" s="59"/>
      <c r="G95" s="61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</row>
    <row r="96" spans="1:67" ht="15">
      <c r="A96" s="59"/>
      <c r="B96" s="61"/>
      <c r="C96" s="59"/>
      <c r="D96" s="59"/>
      <c r="E96" s="59"/>
      <c r="F96" s="59"/>
      <c r="G96" s="61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</row>
    <row r="97" spans="1:67" ht="15">
      <c r="A97" s="59"/>
      <c r="B97" s="61"/>
      <c r="C97" s="59"/>
      <c r="D97" s="59"/>
      <c r="E97" s="59"/>
      <c r="F97" s="59"/>
      <c r="G97" s="61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</row>
    <row r="98" spans="1:67" ht="15">
      <c r="A98" s="59"/>
      <c r="B98" s="61"/>
      <c r="C98" s="59"/>
      <c r="D98" s="59"/>
      <c r="E98" s="59"/>
      <c r="F98" s="59"/>
      <c r="G98" s="61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</row>
    <row r="99" spans="1:67" ht="15">
      <c r="A99" s="59"/>
      <c r="B99" s="61"/>
      <c r="C99" s="59"/>
      <c r="D99" s="59"/>
      <c r="E99" s="59"/>
      <c r="F99" s="59"/>
      <c r="G99" s="61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</row>
    <row r="100" spans="1:67" ht="15">
      <c r="A100" s="59"/>
      <c r="B100" s="61"/>
      <c r="C100" s="59"/>
      <c r="D100" s="59"/>
      <c r="E100" s="59"/>
      <c r="F100" s="59"/>
      <c r="G100" s="61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</row>
    <row r="101" spans="1:67" ht="15">
      <c r="A101" s="59"/>
      <c r="B101" s="61"/>
      <c r="C101" s="59"/>
      <c r="D101" s="59"/>
      <c r="E101" s="59"/>
      <c r="F101" s="59"/>
      <c r="G101" s="61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</row>
    <row r="102" spans="1:67" ht="15">
      <c r="A102" s="59"/>
      <c r="B102" s="61"/>
      <c r="C102" s="59"/>
      <c r="D102" s="59"/>
      <c r="E102" s="59"/>
      <c r="F102" s="59"/>
      <c r="G102" s="61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</row>
    <row r="103" spans="1:67" ht="15">
      <c r="A103" s="59"/>
      <c r="B103" s="61"/>
      <c r="C103" s="59"/>
      <c r="D103" s="59"/>
      <c r="E103" s="59"/>
      <c r="F103" s="59"/>
      <c r="G103" s="61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</row>
    <row r="104" spans="1:67" ht="15">
      <c r="A104" s="59"/>
      <c r="B104" s="61"/>
      <c r="C104" s="59"/>
      <c r="D104" s="59"/>
      <c r="E104" s="59"/>
      <c r="F104" s="59"/>
      <c r="G104" s="61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</row>
    <row r="105" spans="1:67" ht="15">
      <c r="A105" s="59"/>
      <c r="B105" s="61"/>
      <c r="C105" s="59"/>
      <c r="D105" s="59"/>
      <c r="E105" s="59"/>
      <c r="F105" s="59"/>
      <c r="G105" s="61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</row>
    <row r="106" spans="1:67" ht="15">
      <c r="A106" s="59"/>
      <c r="B106" s="61"/>
      <c r="C106" s="59"/>
      <c r="D106" s="59"/>
      <c r="E106" s="59"/>
      <c r="F106" s="59"/>
      <c r="G106" s="61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</row>
    <row r="107" spans="1:67" ht="15">
      <c r="A107" s="59"/>
      <c r="B107" s="61"/>
      <c r="C107" s="59"/>
      <c r="D107" s="59"/>
      <c r="E107" s="59"/>
      <c r="F107" s="59"/>
      <c r="G107" s="61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</row>
    <row r="108" spans="1:67" ht="15">
      <c r="A108" s="59"/>
      <c r="B108" s="61"/>
      <c r="C108" s="59"/>
      <c r="D108" s="59"/>
      <c r="E108" s="59"/>
      <c r="F108" s="59"/>
      <c r="G108" s="61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</row>
    <row r="109" spans="1:67" ht="15">
      <c r="A109" s="59"/>
      <c r="B109" s="61"/>
      <c r="C109" s="59"/>
      <c r="D109" s="59"/>
      <c r="E109" s="59"/>
      <c r="F109" s="59"/>
      <c r="G109" s="61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</row>
    <row r="110" spans="1:67" ht="15">
      <c r="A110" s="59"/>
      <c r="B110" s="61"/>
      <c r="C110" s="59"/>
      <c r="D110" s="59"/>
      <c r="E110" s="59"/>
      <c r="F110" s="59"/>
      <c r="G110" s="61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</row>
    <row r="111" spans="1:67" ht="15">
      <c r="A111" s="59"/>
      <c r="B111" s="61"/>
      <c r="C111" s="59"/>
      <c r="D111" s="59"/>
      <c r="E111" s="59"/>
      <c r="F111" s="59"/>
      <c r="G111" s="61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</row>
    <row r="112" spans="1:67" ht="15">
      <c r="A112" s="59"/>
      <c r="B112" s="61"/>
      <c r="C112" s="59"/>
      <c r="D112" s="59"/>
      <c r="E112" s="59"/>
      <c r="F112" s="59"/>
      <c r="G112" s="61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</row>
    <row r="113" spans="1:67" ht="15">
      <c r="A113" s="59"/>
      <c r="B113" s="61"/>
      <c r="C113" s="59"/>
      <c r="D113" s="59"/>
      <c r="E113" s="59"/>
      <c r="F113" s="59"/>
      <c r="G113" s="61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</row>
    <row r="114" spans="1:67" ht="15">
      <c r="A114" s="59"/>
      <c r="B114" s="61"/>
      <c r="C114" s="59"/>
      <c r="D114" s="59"/>
      <c r="E114" s="59"/>
      <c r="F114" s="59"/>
      <c r="G114" s="61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</row>
    <row r="115" spans="1:67" ht="15">
      <c r="A115" s="59"/>
      <c r="B115" s="61"/>
      <c r="C115" s="59"/>
      <c r="D115" s="59"/>
      <c r="E115" s="59"/>
      <c r="F115" s="59"/>
      <c r="G115" s="61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</row>
    <row r="116" spans="1:67" ht="15">
      <c r="A116" s="59"/>
      <c r="B116" s="61"/>
      <c r="C116" s="59"/>
      <c r="D116" s="59"/>
      <c r="E116" s="59"/>
      <c r="F116" s="59"/>
      <c r="G116" s="61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</row>
    <row r="117" spans="1:67" ht="15">
      <c r="A117" s="59"/>
      <c r="B117" s="61"/>
      <c r="C117" s="59"/>
      <c r="D117" s="59"/>
      <c r="E117" s="59"/>
      <c r="F117" s="59"/>
      <c r="G117" s="61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</row>
    <row r="118" spans="1:67" ht="15">
      <c r="A118" s="59"/>
      <c r="B118" s="61"/>
      <c r="C118" s="59"/>
      <c r="D118" s="59"/>
      <c r="E118" s="59"/>
      <c r="F118" s="59"/>
      <c r="G118" s="61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</row>
    <row r="119" spans="1:67" ht="15">
      <c r="A119" s="59"/>
      <c r="B119" s="61"/>
      <c r="C119" s="59"/>
      <c r="D119" s="59"/>
      <c r="E119" s="59"/>
      <c r="F119" s="59"/>
      <c r="G119" s="61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</row>
    <row r="120" spans="1:67" ht="15">
      <c r="A120" s="59"/>
      <c r="B120" s="61"/>
      <c r="C120" s="59"/>
      <c r="D120" s="59"/>
      <c r="E120" s="59"/>
      <c r="F120" s="59"/>
      <c r="G120" s="61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</row>
    <row r="121" spans="1:67" ht="15">
      <c r="A121" s="59"/>
      <c r="B121" s="61"/>
      <c r="C121" s="59"/>
      <c r="D121" s="59"/>
      <c r="E121" s="59"/>
      <c r="F121" s="59"/>
      <c r="G121" s="61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</row>
    <row r="122" spans="1:67" ht="15">
      <c r="A122" s="59"/>
      <c r="B122" s="61"/>
      <c r="C122" s="59"/>
      <c r="D122" s="59"/>
      <c r="E122" s="59"/>
      <c r="F122" s="59"/>
      <c r="G122" s="61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</row>
    <row r="123" spans="1:67" ht="15">
      <c r="A123" s="59"/>
      <c r="B123" s="61"/>
      <c r="C123" s="59"/>
      <c r="D123" s="59"/>
      <c r="E123" s="59"/>
      <c r="F123" s="59"/>
      <c r="G123" s="61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</row>
    <row r="124" spans="1:67" ht="15">
      <c r="A124" s="59"/>
      <c r="B124" s="61"/>
      <c r="C124" s="59"/>
      <c r="D124" s="59"/>
      <c r="E124" s="59"/>
      <c r="F124" s="59"/>
      <c r="G124" s="61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</row>
    <row r="125" spans="1:67" ht="15">
      <c r="A125" s="59"/>
      <c r="B125" s="61"/>
      <c r="C125" s="59"/>
      <c r="D125" s="59"/>
      <c r="E125" s="59"/>
      <c r="F125" s="59"/>
      <c r="G125" s="61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</row>
    <row r="126" spans="1:67" ht="15">
      <c r="A126" s="59"/>
      <c r="B126" s="61"/>
      <c r="C126" s="59"/>
      <c r="D126" s="59"/>
      <c r="E126" s="59"/>
      <c r="F126" s="59"/>
      <c r="G126" s="61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</row>
    <row r="127" spans="1:67" ht="15">
      <c r="A127" s="59"/>
      <c r="B127" s="61"/>
      <c r="C127" s="59"/>
      <c r="D127" s="59"/>
      <c r="E127" s="59"/>
      <c r="F127" s="59"/>
      <c r="G127" s="61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</row>
    <row r="128" spans="1:67" ht="15">
      <c r="A128" s="59"/>
      <c r="B128" s="61"/>
      <c r="C128" s="59"/>
      <c r="D128" s="59"/>
      <c r="E128" s="59"/>
      <c r="F128" s="59"/>
      <c r="G128" s="61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</row>
    <row r="129" spans="1:67" ht="15">
      <c r="A129" s="59"/>
      <c r="B129" s="61"/>
      <c r="C129" s="59"/>
      <c r="D129" s="59"/>
      <c r="E129" s="59"/>
      <c r="F129" s="59"/>
      <c r="G129" s="61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</row>
    <row r="130" spans="1:67" ht="15">
      <c r="A130" s="59"/>
      <c r="B130" s="61"/>
      <c r="C130" s="59"/>
      <c r="D130" s="59"/>
      <c r="E130" s="59"/>
      <c r="F130" s="59"/>
      <c r="G130" s="61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</row>
    <row r="131" spans="1:67" ht="15">
      <c r="A131" s="59"/>
      <c r="B131" s="61"/>
      <c r="C131" s="59"/>
      <c r="D131" s="59"/>
      <c r="E131" s="59"/>
      <c r="F131" s="59"/>
      <c r="G131" s="61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</row>
    <row r="132" spans="1:67" ht="15">
      <c r="A132" s="59"/>
      <c r="B132" s="61"/>
      <c r="C132" s="59"/>
      <c r="D132" s="59"/>
      <c r="E132" s="59"/>
      <c r="F132" s="59"/>
      <c r="G132" s="61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</row>
    <row r="133" spans="1:67" ht="15">
      <c r="A133" s="59"/>
      <c r="B133" s="61"/>
      <c r="C133" s="59"/>
      <c r="D133" s="59"/>
      <c r="E133" s="59"/>
      <c r="F133" s="59"/>
      <c r="G133" s="61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</row>
    <row r="134" spans="1:67" ht="15">
      <c r="A134" s="59"/>
      <c r="B134" s="61"/>
      <c r="C134" s="59"/>
      <c r="D134" s="59"/>
      <c r="E134" s="59"/>
      <c r="F134" s="59"/>
      <c r="G134" s="61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</row>
    <row r="135" spans="1:67" ht="15">
      <c r="A135" s="59"/>
      <c r="B135" s="61"/>
      <c r="C135" s="59"/>
      <c r="D135" s="59"/>
      <c r="E135" s="59"/>
      <c r="F135" s="59"/>
      <c r="G135" s="61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</row>
    <row r="136" spans="1:67" ht="15">
      <c r="A136" s="59"/>
      <c r="B136" s="61"/>
      <c r="C136" s="59"/>
      <c r="D136" s="59"/>
      <c r="E136" s="59"/>
      <c r="F136" s="59"/>
      <c r="G136" s="61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</row>
    <row r="137" spans="1:67" ht="15">
      <c r="A137" s="59"/>
      <c r="B137" s="61"/>
      <c r="C137" s="59"/>
      <c r="D137" s="59"/>
      <c r="E137" s="59"/>
      <c r="F137" s="59"/>
      <c r="G137" s="61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</row>
    <row r="138" spans="1:67" ht="15">
      <c r="A138" s="59"/>
      <c r="B138" s="61"/>
      <c r="C138" s="59"/>
      <c r="D138" s="59"/>
      <c r="E138" s="59"/>
      <c r="F138" s="59"/>
      <c r="G138" s="61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</row>
    <row r="139" spans="1:67" ht="15">
      <c r="A139" s="59"/>
      <c r="B139" s="61"/>
      <c r="C139" s="59"/>
      <c r="D139" s="59"/>
      <c r="E139" s="59"/>
      <c r="F139" s="59"/>
      <c r="G139" s="61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</row>
    <row r="140" spans="1:67" ht="15">
      <c r="A140" s="59"/>
      <c r="B140" s="61"/>
      <c r="C140" s="59"/>
      <c r="D140" s="59"/>
      <c r="E140" s="59"/>
      <c r="F140" s="59"/>
      <c r="G140" s="61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</row>
    <row r="141" spans="1:67" ht="15">
      <c r="A141" s="59"/>
      <c r="B141" s="61"/>
      <c r="C141" s="59"/>
      <c r="D141" s="59"/>
      <c r="E141" s="59"/>
      <c r="F141" s="59"/>
      <c r="G141" s="61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</row>
    <row r="142" spans="1:67" ht="15">
      <c r="A142" s="59"/>
      <c r="B142" s="61"/>
      <c r="C142" s="59"/>
      <c r="D142" s="59"/>
      <c r="E142" s="59"/>
      <c r="F142" s="59"/>
      <c r="G142" s="61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</row>
    <row r="143" spans="1:67" ht="15">
      <c r="A143" s="59"/>
      <c r="B143" s="61"/>
      <c r="C143" s="59"/>
      <c r="D143" s="59"/>
      <c r="E143" s="59"/>
      <c r="F143" s="59"/>
      <c r="G143" s="61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</row>
    <row r="144" spans="1:67" ht="15">
      <c r="A144" s="59"/>
      <c r="B144" s="61"/>
      <c r="C144" s="59"/>
      <c r="D144" s="59"/>
      <c r="E144" s="59"/>
      <c r="F144" s="59"/>
      <c r="G144" s="61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</row>
    <row r="145" spans="1:67" ht="15">
      <c r="A145" s="59"/>
      <c r="B145" s="61"/>
      <c r="C145" s="59"/>
      <c r="D145" s="59"/>
      <c r="E145" s="59"/>
      <c r="F145" s="59"/>
      <c r="G145" s="61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</row>
    <row r="146" spans="1:67" ht="15">
      <c r="A146" s="59"/>
      <c r="B146" s="61"/>
      <c r="C146" s="59"/>
      <c r="D146" s="59"/>
      <c r="E146" s="59"/>
      <c r="F146" s="59"/>
      <c r="G146" s="61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</row>
    <row r="147" spans="1:67" ht="15">
      <c r="A147" s="59"/>
      <c r="B147" s="61"/>
      <c r="C147" s="59"/>
      <c r="D147" s="59"/>
      <c r="E147" s="59"/>
      <c r="F147" s="59"/>
      <c r="G147" s="61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</row>
    <row r="148" spans="1:67" ht="15">
      <c r="A148" s="59"/>
      <c r="B148" s="61"/>
      <c r="C148" s="59"/>
      <c r="D148" s="59"/>
      <c r="E148" s="59"/>
      <c r="F148" s="59"/>
      <c r="G148" s="61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</row>
    <row r="149" spans="1:67" ht="15">
      <c r="A149" s="59"/>
      <c r="B149" s="61"/>
      <c r="C149" s="59"/>
      <c r="D149" s="59"/>
      <c r="E149" s="59"/>
      <c r="F149" s="59"/>
      <c r="G149" s="61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</row>
    <row r="150" spans="1:67" ht="15">
      <c r="A150" s="59"/>
      <c r="B150" s="61"/>
      <c r="C150" s="59"/>
      <c r="D150" s="59"/>
      <c r="E150" s="59"/>
      <c r="F150" s="59"/>
      <c r="G150" s="61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</row>
    <row r="151" spans="1:67" ht="15">
      <c r="A151" s="59"/>
      <c r="B151" s="61"/>
      <c r="C151" s="59"/>
      <c r="D151" s="59"/>
      <c r="E151" s="59"/>
      <c r="F151" s="59"/>
      <c r="G151" s="61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</row>
    <row r="152" spans="1:67" ht="15">
      <c r="A152" s="59"/>
      <c r="B152" s="61"/>
      <c r="C152" s="59"/>
      <c r="D152" s="59"/>
      <c r="E152" s="59"/>
      <c r="F152" s="59"/>
      <c r="G152" s="61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</row>
    <row r="153" spans="1:67" ht="15">
      <c r="A153" s="59"/>
      <c r="B153" s="61"/>
      <c r="C153" s="59"/>
      <c r="D153" s="59"/>
      <c r="E153" s="59"/>
      <c r="F153" s="59"/>
      <c r="G153" s="61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</row>
    <row r="154" spans="1:67" ht="15">
      <c r="A154" s="59"/>
      <c r="B154" s="61"/>
      <c r="C154" s="59"/>
      <c r="D154" s="59"/>
      <c r="E154" s="59"/>
      <c r="F154" s="59"/>
      <c r="G154" s="61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</row>
    <row r="155" spans="1:67" ht="15">
      <c r="A155" s="59"/>
      <c r="B155" s="61"/>
      <c r="C155" s="59"/>
      <c r="D155" s="59"/>
      <c r="E155" s="59"/>
      <c r="F155" s="59"/>
      <c r="G155" s="61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</row>
    <row r="156" spans="1:67" ht="15">
      <c r="A156" s="59"/>
      <c r="B156" s="61"/>
      <c r="C156" s="59"/>
      <c r="D156" s="59"/>
      <c r="E156" s="59"/>
      <c r="F156" s="59"/>
      <c r="G156" s="61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</row>
    <row r="157" spans="1:67" ht="15">
      <c r="A157" s="59"/>
      <c r="B157" s="61"/>
      <c r="C157" s="59"/>
      <c r="D157" s="59"/>
      <c r="E157" s="59"/>
      <c r="F157" s="59"/>
      <c r="G157" s="61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</row>
    <row r="158" spans="1:67" ht="15">
      <c r="A158" s="59"/>
      <c r="B158" s="61"/>
      <c r="C158" s="59"/>
      <c r="D158" s="59"/>
      <c r="E158" s="59"/>
      <c r="F158" s="59"/>
      <c r="G158" s="61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</row>
    <row r="159" spans="1:67" ht="15">
      <c r="A159" s="59"/>
      <c r="B159" s="61"/>
      <c r="C159" s="59"/>
      <c r="D159" s="59"/>
      <c r="E159" s="59"/>
      <c r="F159" s="59"/>
      <c r="G159" s="61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</row>
    <row r="160" spans="1:67" ht="15">
      <c r="A160" s="59"/>
      <c r="B160" s="61"/>
      <c r="C160" s="59"/>
      <c r="D160" s="59"/>
      <c r="E160" s="59"/>
      <c r="F160" s="59"/>
      <c r="G160" s="61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</row>
    <row r="161" spans="1:67" ht="15">
      <c r="A161" s="59"/>
      <c r="B161" s="61"/>
      <c r="C161" s="59"/>
      <c r="D161" s="59"/>
      <c r="E161" s="59"/>
      <c r="F161" s="59"/>
      <c r="G161" s="61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</row>
    <row r="162" spans="1:67" ht="15">
      <c r="A162" s="59"/>
      <c r="B162" s="61"/>
      <c r="C162" s="59"/>
      <c r="D162" s="59"/>
      <c r="E162" s="59"/>
      <c r="F162" s="59"/>
      <c r="G162" s="61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</row>
    <row r="163" spans="1:67" ht="15">
      <c r="A163" s="59"/>
      <c r="B163" s="61"/>
      <c r="C163" s="59"/>
      <c r="D163" s="59"/>
      <c r="E163" s="59"/>
      <c r="F163" s="59"/>
      <c r="G163" s="61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</row>
    <row r="164" spans="1:67" ht="15">
      <c r="A164" s="59"/>
      <c r="B164" s="61"/>
      <c r="C164" s="59"/>
      <c r="D164" s="59"/>
      <c r="E164" s="59"/>
      <c r="F164" s="59"/>
      <c r="G164" s="61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</row>
    <row r="165" spans="1:67" ht="15">
      <c r="A165" s="59"/>
      <c r="B165" s="61"/>
      <c r="C165" s="59"/>
      <c r="D165" s="59"/>
      <c r="E165" s="59"/>
      <c r="F165" s="59"/>
      <c r="G165" s="61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</row>
    <row r="166" spans="1:67" ht="15">
      <c r="A166" s="59"/>
      <c r="B166" s="61"/>
      <c r="C166" s="59"/>
      <c r="D166" s="59"/>
      <c r="E166" s="59"/>
      <c r="F166" s="59"/>
      <c r="G166" s="61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</row>
    <row r="167" spans="1:67" ht="15">
      <c r="A167" s="59"/>
      <c r="B167" s="61"/>
      <c r="C167" s="59"/>
      <c r="D167" s="59"/>
      <c r="E167" s="59"/>
      <c r="F167" s="59"/>
      <c r="G167" s="61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</row>
    <row r="168" spans="1:67" ht="15">
      <c r="A168" s="59"/>
      <c r="B168" s="61"/>
      <c r="C168" s="59"/>
      <c r="D168" s="59"/>
      <c r="E168" s="59"/>
      <c r="F168" s="59"/>
      <c r="G168" s="61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</row>
    <row r="169" spans="1:67" ht="15">
      <c r="A169" s="59"/>
      <c r="B169" s="61"/>
      <c r="C169" s="59"/>
      <c r="D169" s="59"/>
      <c r="E169" s="59"/>
      <c r="F169" s="59"/>
      <c r="G169" s="61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</row>
    <row r="170" spans="1:67" ht="15">
      <c r="A170" s="59"/>
      <c r="B170" s="61"/>
      <c r="C170" s="59"/>
      <c r="D170" s="59"/>
      <c r="E170" s="59"/>
      <c r="F170" s="59"/>
      <c r="G170" s="61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</row>
    <row r="171" spans="1:67" ht="15">
      <c r="A171" s="59"/>
      <c r="B171" s="61"/>
      <c r="C171" s="59"/>
      <c r="D171" s="59"/>
      <c r="E171" s="59"/>
      <c r="F171" s="59"/>
      <c r="G171" s="61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</row>
    <row r="172" spans="1:67" ht="15">
      <c r="A172" s="59"/>
      <c r="B172" s="61"/>
      <c r="C172" s="59"/>
      <c r="D172" s="59"/>
      <c r="E172" s="59"/>
      <c r="F172" s="59"/>
      <c r="G172" s="61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</row>
    <row r="173" spans="1:67" ht="15">
      <c r="A173" s="59"/>
      <c r="B173" s="61"/>
      <c r="C173" s="59"/>
      <c r="D173" s="59"/>
      <c r="E173" s="59"/>
      <c r="F173" s="59"/>
      <c r="G173" s="61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</row>
    <row r="174" spans="1:67" ht="15">
      <c r="A174" s="59"/>
      <c r="B174" s="61"/>
      <c r="C174" s="59"/>
      <c r="D174" s="59"/>
      <c r="E174" s="59"/>
      <c r="F174" s="59"/>
      <c r="G174" s="61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</row>
    <row r="175" spans="1:67" ht="15">
      <c r="A175" s="59"/>
      <c r="B175" s="61"/>
      <c r="C175" s="59"/>
      <c r="D175" s="59"/>
      <c r="E175" s="59"/>
      <c r="F175" s="59"/>
      <c r="G175" s="61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</row>
    <row r="176" spans="1:67" ht="15">
      <c r="A176" s="59"/>
      <c r="B176" s="61"/>
      <c r="C176" s="59"/>
      <c r="D176" s="59"/>
      <c r="E176" s="59"/>
      <c r="F176" s="59"/>
      <c r="G176" s="61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</row>
    <row r="177" spans="1:67" ht="15">
      <c r="A177" s="59"/>
      <c r="B177" s="61"/>
      <c r="C177" s="59"/>
      <c r="D177" s="59"/>
      <c r="E177" s="59"/>
      <c r="F177" s="59"/>
      <c r="G177" s="61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</row>
    <row r="178" spans="1:67" ht="15">
      <c r="A178" s="59"/>
      <c r="B178" s="61"/>
      <c r="C178" s="59"/>
      <c r="D178" s="59"/>
      <c r="E178" s="59"/>
      <c r="F178" s="59"/>
      <c r="G178" s="61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</row>
    <row r="179" spans="1:67" ht="15">
      <c r="A179" s="59"/>
      <c r="B179" s="61"/>
      <c r="C179" s="59"/>
      <c r="D179" s="59"/>
      <c r="E179" s="59"/>
      <c r="F179" s="59"/>
      <c r="G179" s="61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</row>
    <row r="180" spans="1:67" ht="15">
      <c r="A180" s="59"/>
      <c r="B180" s="61"/>
      <c r="C180" s="59"/>
      <c r="D180" s="59"/>
      <c r="E180" s="59"/>
      <c r="F180" s="59"/>
      <c r="G180" s="61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</row>
    <row r="181" spans="1:67" ht="15">
      <c r="A181" s="59"/>
      <c r="B181" s="61"/>
      <c r="C181" s="59"/>
      <c r="D181" s="59"/>
      <c r="E181" s="59"/>
      <c r="F181" s="59"/>
      <c r="G181" s="61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</row>
    <row r="182" spans="1:67" ht="15">
      <c r="A182" s="59"/>
      <c r="B182" s="61"/>
      <c r="C182" s="59"/>
      <c r="D182" s="59"/>
      <c r="E182" s="59"/>
      <c r="F182" s="59"/>
      <c r="G182" s="61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</row>
    <row r="183" spans="1:67" ht="15">
      <c r="A183" s="59"/>
      <c r="B183" s="61"/>
      <c r="C183" s="59"/>
      <c r="D183" s="59"/>
      <c r="E183" s="59"/>
      <c r="F183" s="59"/>
      <c r="G183" s="61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</row>
    <row r="184" spans="1:67" ht="15">
      <c r="A184" s="59"/>
      <c r="B184" s="61"/>
      <c r="C184" s="59"/>
      <c r="D184" s="59"/>
      <c r="E184" s="59"/>
      <c r="F184" s="59"/>
      <c r="G184" s="61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</row>
    <row r="185" spans="1:67" ht="15">
      <c r="A185" s="59"/>
      <c r="B185" s="61"/>
      <c r="C185" s="59"/>
      <c r="D185" s="59"/>
      <c r="E185" s="59"/>
      <c r="F185" s="59"/>
      <c r="G185" s="61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</row>
    <row r="186" spans="1:67" ht="15">
      <c r="A186" s="59"/>
      <c r="B186" s="61"/>
      <c r="C186" s="59"/>
      <c r="D186" s="59"/>
      <c r="E186" s="59"/>
      <c r="F186" s="59"/>
      <c r="G186" s="61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</row>
    <row r="187" spans="1:67" ht="15">
      <c r="A187" s="59"/>
      <c r="B187" s="61"/>
      <c r="C187" s="59"/>
      <c r="D187" s="59"/>
      <c r="E187" s="59"/>
      <c r="F187" s="59"/>
      <c r="G187" s="61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</row>
    <row r="188" spans="1:67" ht="15">
      <c r="A188" s="59"/>
      <c r="B188" s="61"/>
      <c r="C188" s="59"/>
      <c r="D188" s="59"/>
      <c r="E188" s="59"/>
      <c r="F188" s="59"/>
      <c r="G188" s="61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</row>
    <row r="189" spans="1:67" ht="15">
      <c r="A189" s="59"/>
      <c r="B189" s="61"/>
      <c r="C189" s="59"/>
      <c r="D189" s="59"/>
      <c r="E189" s="59"/>
      <c r="F189" s="59"/>
      <c r="G189" s="61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</row>
    <row r="190" spans="1:67" ht="15">
      <c r="A190" s="59"/>
      <c r="B190" s="61"/>
      <c r="C190" s="59"/>
      <c r="D190" s="59"/>
      <c r="E190" s="59"/>
      <c r="F190" s="59"/>
      <c r="G190" s="61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</row>
    <row r="191" spans="1:67" ht="15">
      <c r="A191" s="59"/>
      <c r="B191" s="61"/>
      <c r="C191" s="59"/>
      <c r="D191" s="59"/>
      <c r="E191" s="59"/>
      <c r="F191" s="59"/>
      <c r="G191" s="61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</row>
    <row r="192" spans="1:67" ht="15">
      <c r="A192" s="59"/>
      <c r="B192" s="61"/>
      <c r="C192" s="59"/>
      <c r="D192" s="59"/>
      <c r="E192" s="59"/>
      <c r="F192" s="59"/>
      <c r="G192" s="61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</row>
    <row r="193" spans="1:67" ht="15">
      <c r="A193" s="59"/>
      <c r="B193" s="61"/>
      <c r="C193" s="59"/>
      <c r="D193" s="59"/>
      <c r="E193" s="59"/>
      <c r="F193" s="59"/>
      <c r="G193" s="61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</row>
    <row r="194" spans="1:67" ht="15">
      <c r="A194" s="59"/>
      <c r="B194" s="61"/>
      <c r="C194" s="59"/>
      <c r="D194" s="59"/>
      <c r="E194" s="59"/>
      <c r="F194" s="59"/>
      <c r="G194" s="61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</row>
    <row r="195" spans="1:67" ht="15">
      <c r="A195" s="59"/>
      <c r="B195" s="61"/>
      <c r="C195" s="59"/>
      <c r="D195" s="59"/>
      <c r="E195" s="59"/>
      <c r="F195" s="59"/>
      <c r="G195" s="61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</row>
    <row r="196" spans="1:67" ht="15">
      <c r="A196" s="59"/>
      <c r="B196" s="61"/>
      <c r="C196" s="59"/>
      <c r="D196" s="59"/>
      <c r="E196" s="59"/>
      <c r="F196" s="59"/>
      <c r="G196" s="61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</row>
    <row r="197" spans="1:67" ht="15">
      <c r="A197" s="59"/>
      <c r="B197" s="61"/>
      <c r="C197" s="59"/>
      <c r="D197" s="59"/>
      <c r="E197" s="59"/>
      <c r="F197" s="59"/>
      <c r="G197" s="61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</row>
    <row r="198" spans="1:67" ht="15">
      <c r="A198" s="59"/>
      <c r="B198" s="61"/>
      <c r="C198" s="59"/>
      <c r="D198" s="59"/>
      <c r="E198" s="59"/>
      <c r="F198" s="59"/>
      <c r="G198" s="61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</row>
    <row r="199" spans="1:67" ht="15">
      <c r="A199" s="59"/>
      <c r="B199" s="61"/>
      <c r="C199" s="59"/>
      <c r="D199" s="59"/>
      <c r="E199" s="59"/>
      <c r="F199" s="59"/>
      <c r="G199" s="61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</row>
    <row r="200" spans="1:67" ht="15">
      <c r="A200" s="59"/>
      <c r="B200" s="61"/>
      <c r="C200" s="59"/>
      <c r="D200" s="59"/>
      <c r="E200" s="59"/>
      <c r="F200" s="59"/>
      <c r="G200" s="61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</row>
    <row r="201" spans="1:67" ht="15">
      <c r="A201" s="59"/>
      <c r="B201" s="61"/>
      <c r="C201" s="59"/>
      <c r="D201" s="59"/>
      <c r="E201" s="59"/>
      <c r="F201" s="59"/>
      <c r="G201" s="61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</row>
    <row r="202" spans="1:67" ht="15">
      <c r="A202" s="59"/>
      <c r="B202" s="61"/>
      <c r="C202" s="59"/>
      <c r="D202" s="59"/>
      <c r="E202" s="59"/>
      <c r="F202" s="59"/>
      <c r="G202" s="61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</row>
    <row r="203" spans="1:67" ht="15">
      <c r="A203" s="59"/>
      <c r="B203" s="61"/>
      <c r="C203" s="59"/>
      <c r="D203" s="59"/>
      <c r="E203" s="59"/>
      <c r="F203" s="59"/>
      <c r="G203" s="61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</row>
    <row r="204" spans="1:67" ht="15">
      <c r="A204" s="59"/>
      <c r="B204" s="61"/>
      <c r="C204" s="59"/>
      <c r="D204" s="59"/>
      <c r="E204" s="59"/>
      <c r="F204" s="59"/>
      <c r="G204" s="61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</row>
    <row r="205" spans="1:67" ht="15">
      <c r="A205" s="59"/>
      <c r="B205" s="61"/>
      <c r="C205" s="59"/>
      <c r="D205" s="59"/>
      <c r="E205" s="59"/>
      <c r="F205" s="59"/>
      <c r="G205" s="61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</row>
    <row r="206" spans="1:67" ht="15">
      <c r="A206" s="59"/>
      <c r="B206" s="61"/>
      <c r="C206" s="59"/>
      <c r="D206" s="59"/>
      <c r="E206" s="59"/>
      <c r="F206" s="59"/>
      <c r="G206" s="61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</row>
    <row r="207" spans="1:67" ht="15">
      <c r="A207" s="59"/>
      <c r="B207" s="61"/>
      <c r="C207" s="59"/>
      <c r="D207" s="59"/>
      <c r="E207" s="59"/>
      <c r="F207" s="59"/>
      <c r="G207" s="61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</row>
    <row r="208" spans="1:67" ht="15">
      <c r="A208" s="59"/>
      <c r="B208" s="61"/>
      <c r="C208" s="59"/>
      <c r="D208" s="59"/>
      <c r="E208" s="59"/>
      <c r="F208" s="59"/>
      <c r="G208" s="61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</row>
    <row r="209" spans="1:67" ht="15">
      <c r="A209" s="59"/>
      <c r="B209" s="61"/>
      <c r="C209" s="59"/>
      <c r="D209" s="59"/>
      <c r="E209" s="59"/>
      <c r="F209" s="59"/>
      <c r="G209" s="61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</row>
    <row r="210" spans="1:67" ht="15">
      <c r="A210" s="59"/>
      <c r="B210" s="61"/>
      <c r="C210" s="59"/>
      <c r="D210" s="59"/>
      <c r="E210" s="59"/>
      <c r="F210" s="59"/>
      <c r="G210" s="61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</row>
    <row r="211" spans="1:67" ht="15">
      <c r="A211" s="59"/>
      <c r="B211" s="61"/>
      <c r="C211" s="59"/>
      <c r="D211" s="59"/>
      <c r="E211" s="59"/>
      <c r="F211" s="59"/>
      <c r="G211" s="61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</row>
    <row r="212" spans="1:67" ht="15">
      <c r="A212" s="59"/>
      <c r="B212" s="61"/>
      <c r="C212" s="59"/>
      <c r="D212" s="59"/>
      <c r="E212" s="59"/>
      <c r="F212" s="59"/>
      <c r="G212" s="61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</row>
    <row r="213" spans="1:67" ht="15">
      <c r="A213" s="59"/>
      <c r="B213" s="61"/>
      <c r="C213" s="59"/>
      <c r="D213" s="59"/>
      <c r="E213" s="59"/>
      <c r="F213" s="59"/>
      <c r="G213" s="61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</row>
    <row r="214" spans="1:67" ht="15">
      <c r="A214" s="59"/>
      <c r="B214" s="61"/>
      <c r="C214" s="59"/>
      <c r="D214" s="59"/>
      <c r="E214" s="59"/>
      <c r="F214" s="59"/>
      <c r="G214" s="61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</row>
    <row r="215" spans="1:67" ht="15">
      <c r="A215" s="59"/>
      <c r="B215" s="61"/>
      <c r="C215" s="59"/>
      <c r="D215" s="59"/>
      <c r="E215" s="59"/>
      <c r="F215" s="59"/>
      <c r="G215" s="61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</row>
    <row r="216" spans="1:67" ht="15">
      <c r="A216" s="59"/>
      <c r="B216" s="61"/>
      <c r="C216" s="59"/>
      <c r="D216" s="59"/>
      <c r="E216" s="59"/>
      <c r="F216" s="59"/>
      <c r="G216" s="61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</row>
    <row r="217" spans="1:67" ht="15">
      <c r="A217" s="59"/>
      <c r="B217" s="61"/>
      <c r="C217" s="59"/>
      <c r="D217" s="59"/>
      <c r="E217" s="59"/>
      <c r="F217" s="59"/>
      <c r="G217" s="61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</row>
    <row r="218" spans="1:67" ht="15">
      <c r="A218" s="59"/>
      <c r="B218" s="61"/>
      <c r="C218" s="59"/>
      <c r="D218" s="59"/>
      <c r="E218" s="59"/>
      <c r="F218" s="59"/>
      <c r="G218" s="61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</row>
    <row r="219" spans="1:67" ht="15">
      <c r="A219" s="59"/>
      <c r="B219" s="61"/>
      <c r="C219" s="59"/>
      <c r="D219" s="59"/>
      <c r="E219" s="59"/>
      <c r="F219" s="59"/>
      <c r="G219" s="61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</row>
    <row r="220" spans="1:67" ht="15">
      <c r="A220" s="59"/>
      <c r="B220" s="61"/>
      <c r="C220" s="59"/>
      <c r="D220" s="59"/>
      <c r="E220" s="59"/>
      <c r="F220" s="59"/>
      <c r="G220" s="61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</row>
    <row r="221" spans="1:67" ht="15">
      <c r="A221" s="59"/>
      <c r="B221" s="61"/>
      <c r="C221" s="59"/>
      <c r="D221" s="59"/>
      <c r="E221" s="59"/>
      <c r="F221" s="59"/>
      <c r="G221" s="61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</row>
    <row r="222" spans="1:67" ht="15">
      <c r="A222" s="59"/>
      <c r="B222" s="61"/>
      <c r="C222" s="59"/>
      <c r="D222" s="59"/>
      <c r="E222" s="59"/>
      <c r="F222" s="59"/>
      <c r="G222" s="61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</row>
    <row r="223" spans="1:67" ht="15">
      <c r="A223" s="59"/>
      <c r="B223" s="61"/>
      <c r="C223" s="59"/>
      <c r="D223" s="59"/>
      <c r="E223" s="59"/>
      <c r="F223" s="59"/>
      <c r="G223" s="61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</row>
    <row r="224" spans="1:67" ht="15">
      <c r="A224" s="59"/>
      <c r="B224" s="61"/>
      <c r="C224" s="59"/>
      <c r="D224" s="59"/>
      <c r="E224" s="59"/>
      <c r="F224" s="59"/>
      <c r="G224" s="61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</row>
    <row r="225" spans="1:67" ht="15">
      <c r="A225" s="59"/>
      <c r="B225" s="61"/>
      <c r="C225" s="59"/>
      <c r="D225" s="59"/>
      <c r="E225" s="59"/>
      <c r="F225" s="59"/>
      <c r="G225" s="61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</row>
    <row r="226" spans="1:67" ht="15">
      <c r="A226" s="59"/>
      <c r="B226" s="61"/>
      <c r="C226" s="59"/>
      <c r="D226" s="59"/>
      <c r="E226" s="59"/>
      <c r="F226" s="59"/>
      <c r="G226" s="61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</row>
    <row r="227" spans="1:67" ht="15">
      <c r="A227" s="59"/>
      <c r="B227" s="61"/>
      <c r="C227" s="59"/>
      <c r="D227" s="59"/>
      <c r="E227" s="59"/>
      <c r="F227" s="59"/>
      <c r="G227" s="61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</row>
    <row r="228" spans="1:67" ht="15">
      <c r="A228" s="59"/>
      <c r="B228" s="61"/>
      <c r="C228" s="59"/>
      <c r="D228" s="59"/>
      <c r="E228" s="59"/>
      <c r="F228" s="59"/>
      <c r="G228" s="61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</row>
    <row r="229" spans="1:67" ht="15">
      <c r="A229" s="59"/>
      <c r="B229" s="61"/>
      <c r="C229" s="59"/>
      <c r="D229" s="59"/>
      <c r="E229" s="59"/>
      <c r="F229" s="59"/>
      <c r="G229" s="61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</row>
    <row r="230" spans="1:67" ht="15">
      <c r="A230" s="59"/>
      <c r="B230" s="61"/>
      <c r="C230" s="59"/>
      <c r="D230" s="59"/>
      <c r="E230" s="59"/>
      <c r="F230" s="59"/>
      <c r="G230" s="61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</row>
    <row r="231" spans="1:67" ht="15">
      <c r="A231" s="59"/>
      <c r="B231" s="61"/>
      <c r="C231" s="59"/>
      <c r="D231" s="59"/>
      <c r="E231" s="59"/>
      <c r="F231" s="59"/>
      <c r="G231" s="61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</row>
    <row r="232" spans="1:67" ht="15">
      <c r="A232" s="59"/>
      <c r="B232" s="61"/>
      <c r="C232" s="59"/>
      <c r="D232" s="59"/>
      <c r="E232" s="59"/>
      <c r="F232" s="59"/>
      <c r="G232" s="61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</row>
    <row r="233" spans="1:67" ht="15">
      <c r="A233" s="59"/>
      <c r="B233" s="61"/>
      <c r="C233" s="59"/>
      <c r="D233" s="59"/>
      <c r="E233" s="59"/>
      <c r="F233" s="59"/>
      <c r="G233" s="61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</row>
    <row r="234" spans="1:67" ht="15">
      <c r="A234" s="59"/>
      <c r="B234" s="61"/>
      <c r="C234" s="59"/>
      <c r="D234" s="59"/>
      <c r="E234" s="59"/>
      <c r="F234" s="59"/>
      <c r="G234" s="61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</row>
    <row r="235" spans="1:67" ht="15">
      <c r="A235" s="59"/>
      <c r="B235" s="61"/>
      <c r="C235" s="59"/>
      <c r="D235" s="59"/>
      <c r="E235" s="59"/>
      <c r="F235" s="59"/>
      <c r="G235" s="61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</row>
    <row r="236" spans="1:67" ht="15">
      <c r="A236" s="59"/>
      <c r="B236" s="61"/>
      <c r="C236" s="59"/>
      <c r="D236" s="59"/>
      <c r="E236" s="59"/>
      <c r="F236" s="59"/>
      <c r="G236" s="61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</row>
    <row r="237" spans="1:67" ht="15">
      <c r="A237" s="59"/>
      <c r="B237" s="61"/>
      <c r="C237" s="59"/>
      <c r="D237" s="59"/>
      <c r="E237" s="59"/>
      <c r="F237" s="59"/>
      <c r="G237" s="61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</row>
    <row r="238" spans="1:67" ht="15">
      <c r="A238" s="59"/>
      <c r="B238" s="61"/>
      <c r="C238" s="59"/>
      <c r="D238" s="59"/>
      <c r="E238" s="59"/>
      <c r="F238" s="59"/>
      <c r="G238" s="61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</row>
    <row r="239" spans="1:67" ht="15">
      <c r="A239" s="59"/>
      <c r="B239" s="61"/>
      <c r="C239" s="59"/>
      <c r="D239" s="59"/>
      <c r="E239" s="59"/>
      <c r="F239" s="59"/>
      <c r="G239" s="61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</row>
    <row r="240" spans="1:67" ht="15">
      <c r="A240" s="59"/>
      <c r="B240" s="61"/>
      <c r="C240" s="59"/>
      <c r="D240" s="59"/>
      <c r="E240" s="59"/>
      <c r="F240" s="59"/>
      <c r="G240" s="61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</row>
    <row r="241" spans="1:67" ht="15">
      <c r="A241" s="59"/>
      <c r="B241" s="61"/>
      <c r="C241" s="59"/>
      <c r="D241" s="59"/>
      <c r="E241" s="59"/>
      <c r="F241" s="59"/>
      <c r="G241" s="61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</row>
    <row r="242" spans="1:67" ht="15">
      <c r="A242" s="59"/>
      <c r="B242" s="61"/>
      <c r="C242" s="59"/>
      <c r="D242" s="59"/>
      <c r="E242" s="59"/>
      <c r="F242" s="59"/>
      <c r="G242" s="61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</row>
    <row r="243" spans="1:67" ht="15">
      <c r="A243" s="59"/>
      <c r="B243" s="61"/>
      <c r="C243" s="59"/>
      <c r="D243" s="59"/>
      <c r="E243" s="59"/>
      <c r="F243" s="59"/>
      <c r="G243" s="61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</row>
    <row r="244" spans="1:67" ht="15">
      <c r="A244" s="59"/>
      <c r="B244" s="61"/>
      <c r="C244" s="59"/>
      <c r="D244" s="59"/>
      <c r="E244" s="59"/>
      <c r="F244" s="59"/>
      <c r="G244" s="61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</row>
    <row r="245" spans="1:67" ht="15">
      <c r="A245" s="59"/>
      <c r="B245" s="61"/>
      <c r="C245" s="59"/>
      <c r="D245" s="59"/>
      <c r="E245" s="59"/>
      <c r="F245" s="59"/>
      <c r="G245" s="61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</row>
    <row r="246" spans="1:67" ht="15">
      <c r="A246" s="59"/>
      <c r="B246" s="61"/>
      <c r="C246" s="59"/>
      <c r="D246" s="59"/>
      <c r="E246" s="59"/>
      <c r="F246" s="59"/>
      <c r="G246" s="61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</row>
    <row r="247" spans="1:67" ht="15">
      <c r="A247" s="59"/>
      <c r="B247" s="61"/>
      <c r="C247" s="59"/>
      <c r="D247" s="59"/>
      <c r="E247" s="59"/>
      <c r="F247" s="59"/>
      <c r="G247" s="61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</row>
    <row r="248" spans="1:67" ht="15">
      <c r="A248" s="59"/>
      <c r="B248" s="61"/>
      <c r="C248" s="59"/>
      <c r="D248" s="59"/>
      <c r="E248" s="59"/>
      <c r="F248" s="59"/>
      <c r="G248" s="61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</row>
    <row r="249" spans="1:67" ht="15">
      <c r="A249" s="59"/>
      <c r="B249" s="61"/>
      <c r="C249" s="59"/>
      <c r="D249" s="59"/>
      <c r="E249" s="59"/>
      <c r="F249" s="59"/>
      <c r="G249" s="61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</row>
    <row r="250" spans="1:67" ht="15">
      <c r="A250" s="59"/>
      <c r="B250" s="61"/>
      <c r="C250" s="59"/>
      <c r="D250" s="59"/>
      <c r="E250" s="59"/>
      <c r="F250" s="59"/>
      <c r="G250" s="61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</row>
    <row r="251" spans="1:67" ht="15">
      <c r="A251" s="59"/>
      <c r="B251" s="61"/>
      <c r="C251" s="59"/>
      <c r="D251" s="59"/>
      <c r="E251" s="59"/>
      <c r="F251" s="59"/>
      <c r="G251" s="61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</row>
    <row r="252" spans="1:67" ht="15">
      <c r="A252" s="59"/>
      <c r="B252" s="61"/>
      <c r="C252" s="59"/>
      <c r="D252" s="59"/>
      <c r="E252" s="59"/>
      <c r="F252" s="59"/>
      <c r="G252" s="61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</row>
    <row r="253" spans="1:67" ht="15">
      <c r="A253" s="59"/>
      <c r="B253" s="61"/>
      <c r="C253" s="59"/>
      <c r="D253" s="59"/>
      <c r="E253" s="59"/>
      <c r="F253" s="59"/>
      <c r="G253" s="61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</row>
    <row r="254" spans="1:67" ht="15">
      <c r="A254" s="59"/>
      <c r="B254" s="61"/>
      <c r="C254" s="59"/>
      <c r="D254" s="59"/>
      <c r="E254" s="59"/>
      <c r="F254" s="59"/>
      <c r="G254" s="61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</row>
    <row r="255" spans="1:67" ht="15">
      <c r="A255" s="59"/>
      <c r="B255" s="61"/>
      <c r="C255" s="59"/>
      <c r="D255" s="59"/>
      <c r="E255" s="59"/>
      <c r="F255" s="59"/>
      <c r="G255" s="61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</row>
    <row r="256" spans="1:67" ht="15">
      <c r="A256" s="59"/>
      <c r="B256" s="61"/>
      <c r="C256" s="59"/>
      <c r="D256" s="59"/>
      <c r="E256" s="59"/>
      <c r="F256" s="59"/>
      <c r="G256" s="61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</row>
    <row r="257" spans="1:67" ht="15">
      <c r="A257" s="59"/>
      <c r="B257" s="61"/>
      <c r="C257" s="59"/>
      <c r="D257" s="59"/>
      <c r="E257" s="59"/>
      <c r="F257" s="59"/>
      <c r="G257" s="61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</row>
    <row r="258" spans="1:67" ht="15">
      <c r="A258" s="59"/>
      <c r="B258" s="61"/>
      <c r="C258" s="59"/>
      <c r="D258" s="59"/>
      <c r="E258" s="59"/>
      <c r="F258" s="59"/>
      <c r="G258" s="61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</row>
    <row r="259" spans="1:67" ht="15">
      <c r="A259" s="59"/>
      <c r="B259" s="61"/>
      <c r="C259" s="59"/>
      <c r="D259" s="59"/>
      <c r="E259" s="59"/>
      <c r="F259" s="59"/>
      <c r="G259" s="61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</row>
    <row r="260" spans="1:67" ht="15">
      <c r="A260" s="59"/>
      <c r="B260" s="61"/>
      <c r="C260" s="59"/>
      <c r="D260" s="59"/>
      <c r="E260" s="59"/>
      <c r="F260" s="59"/>
      <c r="G260" s="61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</row>
    <row r="261" spans="1:67" ht="15">
      <c r="A261" s="59"/>
      <c r="B261" s="61"/>
      <c r="C261" s="59"/>
      <c r="D261" s="59"/>
      <c r="E261" s="59"/>
      <c r="F261" s="59"/>
      <c r="G261" s="61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</row>
    <row r="262" spans="1:67" ht="15">
      <c r="A262" s="59"/>
      <c r="B262" s="61"/>
      <c r="C262" s="59"/>
      <c r="D262" s="59"/>
      <c r="E262" s="59"/>
      <c r="F262" s="59"/>
      <c r="G262" s="61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</row>
    <row r="263" spans="1:67" ht="15">
      <c r="A263" s="59"/>
      <c r="B263" s="61"/>
      <c r="C263" s="59"/>
      <c r="D263" s="59"/>
      <c r="E263" s="59"/>
      <c r="F263" s="59"/>
      <c r="G263" s="61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</row>
    <row r="264" spans="1:67" ht="15">
      <c r="A264" s="59"/>
      <c r="B264" s="61"/>
      <c r="C264" s="59"/>
      <c r="D264" s="59"/>
      <c r="E264" s="59"/>
      <c r="F264" s="59"/>
      <c r="G264" s="61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</row>
    <row r="265" spans="1:67" ht="15">
      <c r="A265" s="59"/>
      <c r="B265" s="61"/>
      <c r="C265" s="59"/>
      <c r="D265" s="59"/>
      <c r="E265" s="59"/>
      <c r="F265" s="59"/>
      <c r="G265" s="61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</row>
    <row r="266" spans="1:67" ht="15">
      <c r="A266" s="59"/>
      <c r="B266" s="61"/>
      <c r="C266" s="59"/>
      <c r="D266" s="59"/>
      <c r="E266" s="59"/>
      <c r="F266" s="59"/>
      <c r="G266" s="61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</row>
    <row r="267" spans="1:67" ht="15">
      <c r="A267" s="59"/>
      <c r="B267" s="61"/>
      <c r="C267" s="59"/>
      <c r="D267" s="59"/>
      <c r="E267" s="59"/>
      <c r="F267" s="59"/>
      <c r="G267" s="61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</row>
    <row r="268" spans="1:67" ht="15">
      <c r="A268" s="59"/>
      <c r="B268" s="61"/>
      <c r="C268" s="59"/>
      <c r="D268" s="59"/>
      <c r="E268" s="59"/>
      <c r="F268" s="59"/>
      <c r="G268" s="61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</row>
    <row r="269" spans="1:67" ht="15">
      <c r="A269" s="59"/>
      <c r="B269" s="61"/>
      <c r="C269" s="59"/>
      <c r="D269" s="59"/>
      <c r="E269" s="59"/>
      <c r="F269" s="59"/>
      <c r="G269" s="61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</row>
    <row r="270" spans="1:67" ht="15">
      <c r="A270" s="59"/>
      <c r="B270" s="61"/>
      <c r="C270" s="59"/>
      <c r="D270" s="59"/>
      <c r="E270" s="59"/>
      <c r="F270" s="59"/>
      <c r="G270" s="61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</row>
    <row r="271" spans="1:67" ht="15">
      <c r="A271" s="59"/>
      <c r="B271" s="61"/>
      <c r="C271" s="59"/>
      <c r="D271" s="59"/>
      <c r="E271" s="59"/>
      <c r="F271" s="59"/>
      <c r="G271" s="61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</row>
    <row r="272" spans="1:67" ht="15">
      <c r="A272" s="59"/>
      <c r="B272" s="61"/>
      <c r="C272" s="59"/>
      <c r="D272" s="59"/>
      <c r="E272" s="59"/>
      <c r="F272" s="59"/>
      <c r="G272" s="61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</row>
    <row r="273" spans="1:67" ht="15">
      <c r="A273" s="59"/>
      <c r="B273" s="61"/>
      <c r="C273" s="59"/>
      <c r="D273" s="59"/>
      <c r="E273" s="59"/>
      <c r="F273" s="59"/>
      <c r="G273" s="61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</row>
    <row r="274" spans="1:67" ht="15">
      <c r="A274" s="59"/>
      <c r="B274" s="61"/>
      <c r="C274" s="59"/>
      <c r="D274" s="59"/>
      <c r="E274" s="59"/>
      <c r="F274" s="59"/>
      <c r="G274" s="61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</row>
    <row r="275" spans="1:67" ht="15">
      <c r="A275" s="59"/>
      <c r="B275" s="61"/>
      <c r="C275" s="59"/>
      <c r="D275" s="59"/>
      <c r="E275" s="59"/>
      <c r="F275" s="59"/>
      <c r="G275" s="61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</row>
    <row r="276" spans="1:67" ht="15">
      <c r="A276" s="59"/>
      <c r="B276" s="61"/>
      <c r="C276" s="59"/>
      <c r="D276" s="59"/>
      <c r="E276" s="59"/>
      <c r="F276" s="59"/>
      <c r="G276" s="61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</row>
    <row r="277" spans="1:67" ht="15">
      <c r="A277" s="59"/>
      <c r="B277" s="61"/>
      <c r="C277" s="59"/>
      <c r="D277" s="59"/>
      <c r="E277" s="59"/>
      <c r="F277" s="59"/>
      <c r="G277" s="61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</row>
    <row r="278" spans="1:67" ht="15">
      <c r="A278" s="59"/>
      <c r="B278" s="61"/>
      <c r="C278" s="59"/>
      <c r="D278" s="59"/>
      <c r="E278" s="59"/>
      <c r="F278" s="59"/>
      <c r="G278" s="61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</row>
    <row r="279" spans="1:67" ht="15">
      <c r="A279" s="59"/>
      <c r="B279" s="61"/>
      <c r="C279" s="59"/>
      <c r="D279" s="59"/>
      <c r="E279" s="59"/>
      <c r="F279" s="59"/>
      <c r="G279" s="61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</row>
    <row r="280" spans="1:67" ht="15">
      <c r="A280" s="59"/>
      <c r="B280" s="61"/>
      <c r="C280" s="59"/>
      <c r="D280" s="59"/>
      <c r="E280" s="59"/>
      <c r="F280" s="59"/>
      <c r="G280" s="61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</row>
    <row r="281" spans="1:67" ht="15">
      <c r="A281" s="59"/>
      <c r="B281" s="61"/>
      <c r="C281" s="59"/>
      <c r="D281" s="59"/>
      <c r="E281" s="59"/>
      <c r="F281" s="59"/>
      <c r="G281" s="61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</row>
    <row r="282" spans="1:67" ht="15">
      <c r="A282" s="59"/>
      <c r="B282" s="61"/>
      <c r="C282" s="59"/>
      <c r="D282" s="59"/>
      <c r="E282" s="59"/>
      <c r="F282" s="59"/>
      <c r="G282" s="61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</row>
    <row r="283" spans="1:67" ht="15">
      <c r="A283" s="59"/>
      <c r="B283" s="61"/>
      <c r="C283" s="59"/>
      <c r="D283" s="59"/>
      <c r="E283" s="59"/>
      <c r="F283" s="59"/>
      <c r="G283" s="61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</row>
    <row r="284" spans="1:67" ht="15">
      <c r="A284" s="59"/>
      <c r="B284" s="61"/>
      <c r="C284" s="59"/>
      <c r="D284" s="59"/>
      <c r="E284" s="59"/>
      <c r="F284" s="59"/>
      <c r="G284" s="61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</row>
    <row r="285" spans="1:67" ht="15">
      <c r="A285" s="59"/>
      <c r="B285" s="61"/>
      <c r="C285" s="59"/>
      <c r="D285" s="59"/>
      <c r="E285" s="59"/>
      <c r="F285" s="59"/>
      <c r="G285" s="61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</row>
    <row r="286" spans="1:67" ht="15">
      <c r="A286" s="59"/>
      <c r="B286" s="61"/>
      <c r="C286" s="59"/>
      <c r="D286" s="59"/>
      <c r="E286" s="59"/>
      <c r="F286" s="59"/>
      <c r="G286" s="61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</row>
    <row r="287" spans="1:67" ht="15">
      <c r="A287" s="59"/>
      <c r="B287" s="61"/>
      <c r="C287" s="59"/>
      <c r="D287" s="59"/>
      <c r="E287" s="59"/>
      <c r="F287" s="59"/>
      <c r="G287" s="61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</row>
    <row r="288" spans="1:67" ht="15">
      <c r="A288" s="59"/>
      <c r="B288" s="61"/>
      <c r="C288" s="59"/>
      <c r="D288" s="59"/>
      <c r="E288" s="59"/>
      <c r="F288" s="59"/>
      <c r="G288" s="61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</row>
    <row r="289" spans="1:67" ht="15">
      <c r="A289" s="59"/>
      <c r="B289" s="61"/>
      <c r="C289" s="59"/>
      <c r="D289" s="59"/>
      <c r="E289" s="59"/>
      <c r="F289" s="59"/>
      <c r="G289" s="61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</row>
    <row r="290" spans="1:67" ht="15">
      <c r="A290" s="59"/>
      <c r="B290" s="61"/>
      <c r="C290" s="59"/>
      <c r="D290" s="59"/>
      <c r="E290" s="59"/>
      <c r="F290" s="59"/>
      <c r="G290" s="61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</row>
    <row r="291" spans="1:67" ht="15">
      <c r="A291" s="59"/>
      <c r="B291" s="61"/>
      <c r="C291" s="59"/>
      <c r="D291" s="59"/>
      <c r="E291" s="59"/>
      <c r="F291" s="59"/>
      <c r="G291" s="61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</row>
    <row r="292" spans="1:67" ht="15">
      <c r="A292" s="59"/>
      <c r="B292" s="61"/>
      <c r="C292" s="59"/>
      <c r="D292" s="59"/>
      <c r="E292" s="59"/>
      <c r="F292" s="59"/>
      <c r="G292" s="61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</row>
    <row r="293" spans="1:67" ht="15">
      <c r="A293" s="59"/>
      <c r="B293" s="61"/>
      <c r="C293" s="59"/>
      <c r="D293" s="59"/>
      <c r="E293" s="59"/>
      <c r="F293" s="59"/>
      <c r="G293" s="61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</row>
    <row r="294" spans="1:67" ht="15">
      <c r="A294" s="59"/>
      <c r="B294" s="61"/>
      <c r="C294" s="59"/>
      <c r="D294" s="59"/>
      <c r="E294" s="59"/>
      <c r="F294" s="59"/>
      <c r="G294" s="61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</row>
    <row r="295" spans="1:67" ht="15">
      <c r="A295" s="59"/>
      <c r="B295" s="61"/>
      <c r="C295" s="59"/>
      <c r="D295" s="59"/>
      <c r="E295" s="59"/>
      <c r="F295" s="59"/>
      <c r="G295" s="61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</row>
    <row r="296" spans="1:67" ht="15">
      <c r="A296" s="59"/>
      <c r="B296" s="61"/>
      <c r="C296" s="59"/>
      <c r="D296" s="59"/>
      <c r="E296" s="59"/>
      <c r="F296" s="59"/>
      <c r="G296" s="61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</row>
    <row r="297" spans="1:67" ht="15">
      <c r="A297" s="59"/>
      <c r="B297" s="61"/>
      <c r="C297" s="59"/>
      <c r="D297" s="59"/>
      <c r="E297" s="59"/>
      <c r="F297" s="59"/>
      <c r="G297" s="61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</row>
    <row r="298" spans="1:67" ht="15">
      <c r="A298" s="59"/>
      <c r="B298" s="61"/>
      <c r="C298" s="59"/>
      <c r="D298" s="59"/>
      <c r="E298" s="59"/>
      <c r="F298" s="59"/>
      <c r="G298" s="61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</row>
    <row r="299" spans="1:67" ht="15">
      <c r="A299" s="59"/>
      <c r="B299" s="61"/>
      <c r="C299" s="59"/>
      <c r="D299" s="59"/>
      <c r="E299" s="59"/>
      <c r="F299" s="59"/>
      <c r="G299" s="61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</row>
    <row r="300" spans="1:67" ht="15">
      <c r="A300" s="59"/>
      <c r="B300" s="61"/>
      <c r="C300" s="59"/>
      <c r="D300" s="59"/>
      <c r="E300" s="59"/>
      <c r="F300" s="59"/>
      <c r="G300" s="61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</row>
    <row r="301" spans="1:67" ht="15">
      <c r="A301" s="59"/>
      <c r="B301" s="61"/>
      <c r="C301" s="59"/>
      <c r="D301" s="59"/>
      <c r="E301" s="59"/>
      <c r="F301" s="59"/>
      <c r="G301" s="61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</row>
    <row r="302" spans="1:67" ht="15">
      <c r="A302" s="59"/>
      <c r="B302" s="61"/>
      <c r="C302" s="59"/>
      <c r="D302" s="59"/>
      <c r="E302" s="59"/>
      <c r="F302" s="59"/>
      <c r="G302" s="61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</row>
    <row r="303" spans="1:67" ht="15">
      <c r="A303" s="59"/>
      <c r="B303" s="61"/>
      <c r="C303" s="59"/>
      <c r="D303" s="59"/>
      <c r="E303" s="59"/>
      <c r="F303" s="59"/>
      <c r="G303" s="61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</row>
    <row r="304" spans="1:67" ht="15">
      <c r="A304" s="59"/>
      <c r="B304" s="61"/>
      <c r="C304" s="59"/>
      <c r="D304" s="59"/>
      <c r="E304" s="59"/>
      <c r="F304" s="59"/>
      <c r="G304" s="61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</row>
    <row r="305" spans="1:67" ht="15">
      <c r="A305" s="59"/>
      <c r="B305" s="61"/>
      <c r="C305" s="59"/>
      <c r="D305" s="59"/>
      <c r="E305" s="59"/>
      <c r="F305" s="59"/>
      <c r="G305" s="61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</row>
    <row r="306" spans="1:67" ht="15">
      <c r="A306" s="59"/>
      <c r="B306" s="61"/>
      <c r="C306" s="59"/>
      <c r="D306" s="59"/>
      <c r="E306" s="59"/>
      <c r="F306" s="59"/>
      <c r="G306" s="61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</row>
    <row r="307" spans="1:67" ht="15">
      <c r="A307" s="59"/>
      <c r="B307" s="61"/>
      <c r="C307" s="59"/>
      <c r="D307" s="59"/>
      <c r="E307" s="59"/>
      <c r="F307" s="59"/>
      <c r="G307" s="61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</row>
    <row r="308" spans="1:67" ht="15">
      <c r="A308" s="59"/>
      <c r="B308" s="61"/>
      <c r="C308" s="59"/>
      <c r="D308" s="59"/>
      <c r="E308" s="59"/>
      <c r="F308" s="59"/>
      <c r="G308" s="61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</row>
    <row r="309" spans="1:67" ht="15">
      <c r="A309" s="59"/>
      <c r="B309" s="61"/>
      <c r="C309" s="59"/>
      <c r="D309" s="59"/>
      <c r="E309" s="59"/>
      <c r="F309" s="59"/>
      <c r="G309" s="61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</row>
    <row r="310" spans="1:67" ht="15">
      <c r="A310" s="59"/>
      <c r="B310" s="61"/>
      <c r="C310" s="59"/>
      <c r="D310" s="59"/>
      <c r="E310" s="59"/>
      <c r="F310" s="59"/>
      <c r="G310" s="61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</row>
    <row r="311" spans="1:67" ht="15">
      <c r="A311" s="59"/>
      <c r="B311" s="61"/>
      <c r="C311" s="59"/>
      <c r="D311" s="59"/>
      <c r="E311" s="59"/>
      <c r="F311" s="59"/>
      <c r="G311" s="61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</row>
    <row r="312" spans="1:67" ht="15">
      <c r="A312" s="59"/>
      <c r="B312" s="61"/>
      <c r="C312" s="59"/>
      <c r="D312" s="59"/>
      <c r="E312" s="59"/>
      <c r="F312" s="59"/>
      <c r="G312" s="61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</row>
    <row r="313" spans="1:67" ht="15">
      <c r="A313" s="59"/>
      <c r="B313" s="61"/>
      <c r="C313" s="59"/>
      <c r="D313" s="59"/>
      <c r="E313" s="59"/>
      <c r="F313" s="59"/>
      <c r="G313" s="61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</row>
    <row r="314" spans="1:67" ht="15">
      <c r="A314" s="59"/>
      <c r="B314" s="61"/>
      <c r="C314" s="59"/>
      <c r="D314" s="59"/>
      <c r="E314" s="59"/>
      <c r="F314" s="59"/>
      <c r="G314" s="61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</row>
    <row r="315" spans="1:67" ht="15">
      <c r="A315" s="59"/>
      <c r="B315" s="61"/>
      <c r="C315" s="59"/>
      <c r="D315" s="59"/>
      <c r="E315" s="59"/>
      <c r="F315" s="59"/>
      <c r="G315" s="61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</row>
    <row r="316" spans="1:67" ht="15">
      <c r="A316" s="59"/>
      <c r="B316" s="61"/>
      <c r="C316" s="59"/>
      <c r="D316" s="59"/>
      <c r="E316" s="59"/>
      <c r="F316" s="59"/>
      <c r="G316" s="61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</row>
    <row r="317" spans="1:67" ht="15">
      <c r="A317" s="59"/>
      <c r="B317" s="61"/>
      <c r="C317" s="59"/>
      <c r="D317" s="59"/>
      <c r="E317" s="59"/>
      <c r="F317" s="59"/>
      <c r="G317" s="61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</row>
    <row r="318" spans="1:67" ht="15">
      <c r="A318" s="59"/>
      <c r="B318" s="61"/>
      <c r="C318" s="59"/>
      <c r="D318" s="59"/>
      <c r="E318" s="59"/>
      <c r="F318" s="59"/>
      <c r="G318" s="61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</row>
    <row r="319" spans="1:67" ht="15">
      <c r="A319" s="59"/>
      <c r="B319" s="61"/>
      <c r="C319" s="59"/>
      <c r="D319" s="59"/>
      <c r="E319" s="59"/>
      <c r="F319" s="59"/>
      <c r="G319" s="61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</row>
    <row r="320" spans="1:67" ht="15">
      <c r="A320" s="59"/>
      <c r="B320" s="61"/>
      <c r="C320" s="59"/>
      <c r="D320" s="59"/>
      <c r="E320" s="59"/>
      <c r="F320" s="59"/>
      <c r="G320" s="61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</row>
    <row r="321" spans="1:67" ht="15">
      <c r="A321" s="59"/>
      <c r="B321" s="61"/>
      <c r="C321" s="59"/>
      <c r="D321" s="59"/>
      <c r="E321" s="59"/>
      <c r="F321" s="59"/>
      <c r="G321" s="61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</row>
    <row r="322" spans="1:67" ht="15">
      <c r="A322" s="59"/>
      <c r="B322" s="61"/>
      <c r="C322" s="59"/>
      <c r="D322" s="59"/>
      <c r="E322" s="59"/>
      <c r="F322" s="59"/>
      <c r="G322" s="61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</row>
    <row r="323" spans="1:67" ht="15">
      <c r="A323" s="59"/>
      <c r="B323" s="61"/>
      <c r="C323" s="59"/>
      <c r="D323" s="59"/>
      <c r="E323" s="59"/>
      <c r="F323" s="59"/>
      <c r="G323" s="61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</row>
    <row r="324" spans="1:67" ht="15">
      <c r="A324" s="59"/>
      <c r="B324" s="61"/>
      <c r="C324" s="59"/>
      <c r="D324" s="59"/>
      <c r="E324" s="59"/>
      <c r="F324" s="59"/>
      <c r="G324" s="61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</row>
    <row r="325" spans="1:67" ht="15">
      <c r="A325" s="59"/>
      <c r="B325" s="61"/>
      <c r="C325" s="59"/>
      <c r="D325" s="59"/>
      <c r="E325" s="59"/>
      <c r="F325" s="59"/>
      <c r="G325" s="61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</row>
    <row r="326" spans="1:67" ht="15">
      <c r="A326" s="59"/>
      <c r="B326" s="61"/>
      <c r="C326" s="59"/>
      <c r="D326" s="59"/>
      <c r="E326" s="59"/>
      <c r="F326" s="59"/>
      <c r="G326" s="61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</row>
    <row r="327" spans="1:67" ht="15">
      <c r="A327" s="59"/>
      <c r="B327" s="61"/>
      <c r="C327" s="59"/>
      <c r="D327" s="59"/>
      <c r="E327" s="59"/>
      <c r="F327" s="59"/>
      <c r="G327" s="61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</row>
    <row r="328" spans="1:67" ht="15">
      <c r="A328" s="59"/>
      <c r="B328" s="61"/>
      <c r="C328" s="59"/>
      <c r="D328" s="59"/>
      <c r="E328" s="59"/>
      <c r="F328" s="59"/>
      <c r="G328" s="61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</row>
    <row r="329" spans="1:67" ht="15">
      <c r="A329" s="59"/>
      <c r="B329" s="61"/>
      <c r="C329" s="59"/>
      <c r="D329" s="59"/>
      <c r="E329" s="59"/>
      <c r="F329" s="59"/>
      <c r="G329" s="61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</row>
    <row r="330" spans="1:67" ht="15">
      <c r="A330" s="59"/>
      <c r="B330" s="61"/>
      <c r="C330" s="59"/>
      <c r="D330" s="59"/>
      <c r="E330" s="59"/>
      <c r="F330" s="59"/>
      <c r="G330" s="61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</row>
    <row r="331" spans="1:67" ht="15">
      <c r="A331" s="59"/>
      <c r="B331" s="61"/>
      <c r="C331" s="59"/>
      <c r="D331" s="59"/>
      <c r="E331" s="59"/>
      <c r="F331" s="59"/>
      <c r="G331" s="61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</row>
    <row r="332" spans="1:67" ht="15">
      <c r="A332" s="59"/>
      <c r="B332" s="61"/>
      <c r="C332" s="59"/>
      <c r="D332" s="59"/>
      <c r="E332" s="59"/>
      <c r="F332" s="59"/>
      <c r="G332" s="61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</row>
    <row r="333" spans="1:67" ht="15">
      <c r="A333" s="59"/>
      <c r="B333" s="61"/>
      <c r="C333" s="59"/>
      <c r="D333" s="59"/>
      <c r="E333" s="59"/>
      <c r="F333" s="59"/>
      <c r="G333" s="61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</row>
    <row r="334" spans="1:67" ht="15">
      <c r="A334" s="59"/>
      <c r="B334" s="61"/>
      <c r="C334" s="59"/>
      <c r="D334" s="59"/>
      <c r="E334" s="59"/>
      <c r="F334" s="59"/>
      <c r="G334" s="61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</row>
    <row r="335" spans="1:67" ht="15">
      <c r="A335" s="59"/>
      <c r="B335" s="61"/>
      <c r="C335" s="59"/>
      <c r="D335" s="59"/>
      <c r="E335" s="59"/>
      <c r="F335" s="59"/>
      <c r="G335" s="61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</row>
    <row r="336" spans="1:67" ht="15">
      <c r="A336" s="59"/>
      <c r="B336" s="61"/>
      <c r="C336" s="59"/>
      <c r="D336" s="59"/>
      <c r="E336" s="59"/>
      <c r="F336" s="59"/>
      <c r="G336" s="61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</row>
    <row r="337" spans="1:67" ht="15">
      <c r="A337" s="59"/>
      <c r="B337" s="61"/>
      <c r="C337" s="59"/>
      <c r="D337" s="59"/>
      <c r="E337" s="59"/>
      <c r="F337" s="59"/>
      <c r="G337" s="61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</row>
    <row r="338" spans="1:67" ht="15">
      <c r="A338" s="59"/>
      <c r="B338" s="61"/>
      <c r="C338" s="59"/>
      <c r="D338" s="59"/>
      <c r="E338" s="59"/>
      <c r="F338" s="59"/>
      <c r="G338" s="61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</row>
    <row r="339" spans="1:67" ht="15">
      <c r="A339" s="59"/>
      <c r="B339" s="61"/>
      <c r="C339" s="59"/>
      <c r="D339" s="59"/>
      <c r="E339" s="59"/>
      <c r="F339" s="59"/>
      <c r="G339" s="61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</row>
    <row r="340" spans="1:67" ht="15">
      <c r="A340" s="59"/>
      <c r="B340" s="61"/>
      <c r="C340" s="59"/>
      <c r="D340" s="59"/>
      <c r="E340" s="59"/>
      <c r="F340" s="59"/>
      <c r="G340" s="61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</row>
  </sheetData>
  <sheetProtection/>
  <printOptions/>
  <pageMargins left="0.75" right="0.75" top="1" bottom="1" header="0.5" footer="0.5"/>
  <pageSetup fitToHeight="1" fitToWidth="1" horizontalDpi="600" verticalDpi="600" orientation="landscape" r:id="rId1"/>
  <rowBreaks count="1" manualBreakCount="1">
    <brk id="19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illiana christian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000515</dc:creator>
  <cp:keywords/>
  <dc:description/>
  <cp:lastModifiedBy>Kirsten DeBoer</cp:lastModifiedBy>
  <cp:lastPrinted>2022-03-03T15:30:33Z</cp:lastPrinted>
  <dcterms:created xsi:type="dcterms:W3CDTF">2005-02-03T13:52:46Z</dcterms:created>
  <dcterms:modified xsi:type="dcterms:W3CDTF">2022-03-03T15:35:23Z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0x010100FE9C21E6A642274CAC4AC0A14306A33E</vt:lpwstr>
  </property>
</Properties>
</file>